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350" firstSheet="4" activeTab="5"/>
  </bookViews>
  <sheets>
    <sheet name="Cím" sheetId="1" r:id="rId1"/>
    <sheet name="Akna kimutatás" sheetId="2" r:id="rId2"/>
    <sheet name="Víznyelő kimutatás" sheetId="3" r:id="rId3"/>
    <sheet name="Földmunka számítások" sheetId="4" r:id="rId4"/>
    <sheet name="Költségvetés kiírás" sheetId="5" r:id="rId5"/>
    <sheet name="Költségvetés" sheetId="6" r:id="rId6"/>
    <sheet name="Vezeték adatok (nem nyomtat)" sheetId="7" r:id="rId7"/>
  </sheets>
  <externalReferences>
    <externalReference r:id="rId10"/>
  </externalReferences>
  <definedNames>
    <definedName name="Akna_adatok_A1" localSheetId="1">'Akna kimutatás'!$B$14:$AB$25</definedName>
    <definedName name="_xlnm.Print_Area" localSheetId="5">'Költségvetés'!$A$1:$H$65</definedName>
    <definedName name="_xlnm.Print_Area" localSheetId="4">'Költségvetés kiírás'!$A$1:$G$117</definedName>
    <definedName name="Vezetek_adatok_A1" localSheetId="6">'Vezeték adatok (nem nyomtat)'!$A$3:$H$40</definedName>
    <definedName name="Vezetek_adatok_A1_1" localSheetId="6">'Vezeték adatok (nem nyomtat)'!$A$3:$K$35</definedName>
    <definedName name="Vezetek_adatok_A1_2" localSheetId="6">'Vezeték adatok (nem nyomtat)'!$A$3:$I$36</definedName>
    <definedName name="Vezetek_adatok_A1_3" localSheetId="6">'Vezeték adatok (nem nyomtat)'!$A$3:$I$36</definedName>
    <definedName name="Vezetek_adatok_A21" localSheetId="6">'Vezeték adatok (nem nyomtat)'!$A$3:$G$34</definedName>
    <definedName name="Vezetek_adatok_A21_1" localSheetId="6">'Vezeték adatok (nem nyomtat)'!$A$3:$H$34</definedName>
  </definedNames>
  <calcPr fullCalcOnLoad="1"/>
</workbook>
</file>

<file path=xl/sharedStrings.xml><?xml version="1.0" encoding="utf-8"?>
<sst xmlns="http://schemas.openxmlformats.org/spreadsheetml/2006/main" count="564" uniqueCount="327">
  <si>
    <t>Akna jele</t>
  </si>
  <si>
    <t>Átmérő</t>
  </si>
  <si>
    <t>Szelvény</t>
  </si>
  <si>
    <t>"X" koordináta</t>
  </si>
  <si>
    <t>"Y" koordináta</t>
  </si>
  <si>
    <t>Fedlap magassága</t>
  </si>
  <si>
    <t>1. befolyó folyásfenék</t>
  </si>
  <si>
    <t>2. befolyó folyásfenék</t>
  </si>
  <si>
    <t>Elfolyó folyásfenék</t>
  </si>
  <si>
    <t>Max. Bukás</t>
  </si>
  <si>
    <t>[m]</t>
  </si>
  <si>
    <t>[mm]</t>
  </si>
  <si>
    <t>Átfolyó akna</t>
  </si>
  <si>
    <t>Bukóakna</t>
  </si>
  <si>
    <t>Ejtőcsöves akna</t>
  </si>
  <si>
    <t>Mélység</t>
  </si>
  <si>
    <t>[cm]</t>
  </si>
  <si>
    <t>AGY 100/100 aknagyűrű</t>
  </si>
  <si>
    <t>[db]</t>
  </si>
  <si>
    <t>AGY 100/75 aknagyűrű</t>
  </si>
  <si>
    <t>AGY 100/50 aknagyűrű</t>
  </si>
  <si>
    <t>AGY 100/25 aknagyűrű</t>
  </si>
  <si>
    <t>V-SZ-60/10 szintbeállító gyűrű</t>
  </si>
  <si>
    <t>V-SZ-60/5 szintbeállító gyűrű</t>
  </si>
  <si>
    <t>Monolit beton</t>
  </si>
  <si>
    <t>-</t>
  </si>
  <si>
    <t>Hágcsó</t>
  </si>
  <si>
    <t>Alsószűkítő 100/80</t>
  </si>
  <si>
    <t>Felsőszűkítő AK-100/62.5/60</t>
  </si>
  <si>
    <r>
      <t>[m</t>
    </r>
    <r>
      <rPr>
        <sz val="10"/>
        <rFont val="Arial"/>
        <family val="2"/>
      </rPr>
      <t>²]</t>
    </r>
  </si>
  <si>
    <t>5 mm vtg vakolat</t>
  </si>
  <si>
    <t>Íves zsaluzás</t>
  </si>
  <si>
    <t>Anyagkiszorítás</t>
  </si>
  <si>
    <r>
      <t>[m</t>
    </r>
    <r>
      <rPr>
        <sz val="10"/>
        <rFont val="Arial"/>
        <family val="2"/>
      </rPr>
      <t>²</t>
    </r>
    <r>
      <rPr>
        <sz val="10"/>
        <rFont val="Arial"/>
        <family val="0"/>
      </rPr>
      <t>]</t>
    </r>
  </si>
  <si>
    <r>
      <t>[m</t>
    </r>
    <r>
      <rPr>
        <sz val="10"/>
        <rFont val="Arial"/>
        <family val="2"/>
      </rPr>
      <t>³</t>
    </r>
    <r>
      <rPr>
        <sz val="10"/>
        <rFont val="Arial"/>
        <family val="0"/>
      </rPr>
      <t>]</t>
    </r>
  </si>
  <si>
    <t>Beton</t>
  </si>
  <si>
    <t>20 mm vtg vakolat</t>
  </si>
  <si>
    <t>DN 200</t>
  </si>
  <si>
    <t>DN 300</t>
  </si>
  <si>
    <t>DN 400</t>
  </si>
  <si>
    <t>DN 500</t>
  </si>
  <si>
    <t>Vezeték csőátmérő</t>
  </si>
  <si>
    <t xml:space="preserve">  Csatorna hosszak anyagminőség és átmérő szerint:</t>
  </si>
  <si>
    <t xml:space="preserve">      Csatorna aknák száma típus és méret szerint:</t>
  </si>
  <si>
    <t xml:space="preserve">                                             Beton</t>
  </si>
  <si>
    <t xml:space="preserve">                     Fedlapok száma típus szerint:</t>
  </si>
  <si>
    <t xml:space="preserve">                                            890/SF</t>
  </si>
  <si>
    <t xml:space="preserve">                                             890/-</t>
  </si>
  <si>
    <t>Csatorna hosszak anyagminőség és átmérő szerint:</t>
  </si>
  <si>
    <t>Csatorna aknák száma típus és méret szerint:</t>
  </si>
  <si>
    <t>;</t>
  </si>
  <si>
    <t>Vezetékadatok</t>
  </si>
  <si>
    <t>DN 600</t>
  </si>
  <si>
    <t>Betonkamra</t>
  </si>
  <si>
    <t>beton</t>
  </si>
  <si>
    <t>20 mm</t>
  </si>
  <si>
    <t>5 mm</t>
  </si>
  <si>
    <t>vtg vak</t>
  </si>
  <si>
    <t>Aknakamrára rábetonozás</t>
  </si>
  <si>
    <t>Íves</t>
  </si>
  <si>
    <t>Anyagki</t>
  </si>
  <si>
    <t>vtg vk</t>
  </si>
  <si>
    <t>Sorsz.</t>
  </si>
  <si>
    <t>Megnevezés</t>
  </si>
  <si>
    <t>Egys.</t>
  </si>
  <si>
    <t>Menny</t>
  </si>
  <si>
    <t>Egységár</t>
  </si>
  <si>
    <t>Összesen</t>
  </si>
  <si>
    <t>Bontási előkészítő munkák</t>
  </si>
  <si>
    <t>m</t>
  </si>
  <si>
    <r>
      <t>m</t>
    </r>
    <r>
      <rPr>
        <vertAlign val="superscript"/>
        <sz val="12"/>
        <rFont val="Times New Roman CE"/>
        <family val="1"/>
      </rPr>
      <t>3</t>
    </r>
  </si>
  <si>
    <r>
      <t>lm</t>
    </r>
    <r>
      <rPr>
        <vertAlign val="superscript"/>
        <sz val="12"/>
        <rFont val="Times New Roman CE"/>
        <family val="1"/>
      </rPr>
      <t>3</t>
    </r>
  </si>
  <si>
    <t>db</t>
  </si>
  <si>
    <t>Földmunkavégzés</t>
  </si>
  <si>
    <r>
      <t>m</t>
    </r>
    <r>
      <rPr>
        <vertAlign val="superscript"/>
        <sz val="12"/>
        <rFont val="Times New Roman CE"/>
        <family val="1"/>
      </rPr>
      <t>2</t>
    </r>
  </si>
  <si>
    <t>Homokos kavics ágyazat készítése</t>
  </si>
  <si>
    <t>Csőzóna beépítése  homokból</t>
  </si>
  <si>
    <t>előir</t>
  </si>
  <si>
    <t>Dúcolás</t>
  </si>
  <si>
    <t>munkaárok dúcolása</t>
  </si>
  <si>
    <t>akna dúcolása</t>
  </si>
  <si>
    <t>Csatorna építés</t>
  </si>
  <si>
    <t>Függ. falzsaluzat készítése</t>
  </si>
  <si>
    <t>Vasbeton  alaplemez és oldalfalak</t>
  </si>
  <si>
    <t>Egy vasbeton fedlap(0,35 x 0,80x0,08)</t>
  </si>
  <si>
    <t>Műanyag aknahágcsók beépítéssel</t>
  </si>
  <si>
    <t>Tisztítóakna építés</t>
  </si>
  <si>
    <t>AGY 100/50</t>
  </si>
  <si>
    <t>Nyomáspróba</t>
  </si>
  <si>
    <t>Burkolathelyreállítás</t>
  </si>
  <si>
    <t>Útalap betonozásC10-32/FN</t>
  </si>
  <si>
    <t>K-20 aszfalt réteg</t>
  </si>
  <si>
    <t>AB-12 aszfalt réteg</t>
  </si>
  <si>
    <t>Forgalomtechnika</t>
  </si>
  <si>
    <t>KRESZ tábla kihelyezés-bontás</t>
  </si>
  <si>
    <t>Költségtérítések</t>
  </si>
  <si>
    <t>alk</t>
  </si>
  <si>
    <t>TOI-TOI mobil wc telepítés</t>
  </si>
  <si>
    <t>Közműszolgáltatói szakfelügyelet</t>
  </si>
  <si>
    <t>Egyéb</t>
  </si>
  <si>
    <t>Tervezői művezetés (mérnöknap)</t>
  </si>
  <si>
    <t>Ideiglenes forgalomkorlátozás terv készítés</t>
  </si>
  <si>
    <t>Összesen:</t>
  </si>
  <si>
    <t>ÁFA 20%:</t>
  </si>
  <si>
    <t>Mindösszesen:</t>
  </si>
  <si>
    <t>Aknatípus</t>
  </si>
  <si>
    <t>Akna mélysége</t>
  </si>
  <si>
    <t>Csőátmérő</t>
  </si>
  <si>
    <t>Csőhossz</t>
  </si>
  <si>
    <t>Akna külső átmérő</t>
  </si>
  <si>
    <t>Munkaárok szélessége</t>
  </si>
  <si>
    <t>Munkaárok hossz-keresztmetszet</t>
  </si>
  <si>
    <t>Munkaárok földmunka menniység</t>
  </si>
  <si>
    <t>mm</t>
  </si>
  <si>
    <t>m³</t>
  </si>
  <si>
    <t>m²</t>
  </si>
  <si>
    <t>cső szél és munkaárok fala közötti szélesség:</t>
  </si>
  <si>
    <t>ágyazat mélysége:</t>
  </si>
  <si>
    <t>C</t>
  </si>
  <si>
    <t>D</t>
  </si>
  <si>
    <t>Akna dúcolás</t>
  </si>
  <si>
    <r>
      <t>m</t>
    </r>
    <r>
      <rPr>
        <sz val="7"/>
        <rFont val="Arial"/>
        <family val="2"/>
      </rPr>
      <t>²</t>
    </r>
  </si>
  <si>
    <t>AGY 100/100</t>
  </si>
  <si>
    <t>AGY 100/75</t>
  </si>
  <si>
    <t>AGY 100/25</t>
  </si>
  <si>
    <t>FSZ 100/62.5/60</t>
  </si>
  <si>
    <t>Munkaárok dúcolása</t>
  </si>
  <si>
    <t>HOBAS DN600 csatorna építés</t>
  </si>
  <si>
    <t>Betongallér</t>
  </si>
  <si>
    <t>Fenékelem AA100/100</t>
  </si>
  <si>
    <t>Tükör készítése</t>
  </si>
  <si>
    <t>költségvetés</t>
  </si>
  <si>
    <t>Akna kimutatás és mennyiségek,</t>
  </si>
  <si>
    <t>Tükör készítése munagödör alján  szinttel III. V. talajosztályban</t>
  </si>
  <si>
    <t xml:space="preserve">C 20-32/KK monolit aknakamra </t>
  </si>
  <si>
    <t>C 20-32/FN betongallér</t>
  </si>
  <si>
    <t>Víznyelő jele</t>
  </si>
  <si>
    <t>Akna mérete</t>
  </si>
  <si>
    <t>Cső anyaga</t>
  </si>
  <si>
    <t>Csőhossz (Ductil-300mm)</t>
  </si>
  <si>
    <t>Csőhossz (Ductil-200mm)</t>
  </si>
  <si>
    <t>Csőhossz (KG-PVC 300-mm)</t>
  </si>
  <si>
    <t>Csőhossz (KG-PVC 200-mm)</t>
  </si>
  <si>
    <t>Csőkötés NA300</t>
  </si>
  <si>
    <t>Csőkötés NA200</t>
  </si>
  <si>
    <t>E.gy. 480x480 mm alsórész elem</t>
  </si>
  <si>
    <t>E.gy. 480x480 mm VF elem</t>
  </si>
  <si>
    <t>E.gy. 480x480 mm VFF elem</t>
  </si>
  <si>
    <t>480x480 mm rács</t>
  </si>
  <si>
    <t>E.gy. 300x300 mm alsórész elem</t>
  </si>
  <si>
    <t>E.gy. 300x300 mm felső rész</t>
  </si>
  <si>
    <t>E.gy. 300x300 mm felmenő elem</t>
  </si>
  <si>
    <t>300x300 mm rács</t>
  </si>
  <si>
    <t>KG-PVC</t>
  </si>
  <si>
    <t>Akna kimutatás:</t>
  </si>
  <si>
    <t>vezeték jele:</t>
  </si>
  <si>
    <t>Víznyelő kimutatás:</t>
  </si>
  <si>
    <t>Helyszínrajzi elhelyezkedése:</t>
  </si>
  <si>
    <t>Földmunka számítások:</t>
  </si>
  <si>
    <t>Határoló aknák (Adott csőszakaszt határoló aknák)</t>
  </si>
  <si>
    <t>→</t>
  </si>
  <si>
    <t>Akna földmunka</t>
  </si>
  <si>
    <t>A "Határoló aknák" oszlopban található aknák közötti csőszakaszra számított földmunka:</t>
  </si>
  <si>
    <t>Akna jele:</t>
  </si>
  <si>
    <t>Akna földmunka             mennyiség</t>
  </si>
  <si>
    <t>Helyszínrajzi         elhelyezkedése:</t>
  </si>
  <si>
    <t>0+000</t>
  </si>
  <si>
    <t>320x320</t>
  </si>
  <si>
    <t>HOBAS DN500 csatorna építés</t>
  </si>
  <si>
    <t>HOBAS DN400 csatorna építés</t>
  </si>
  <si>
    <t>Nyílt árok építés</t>
  </si>
  <si>
    <t>fm</t>
  </si>
  <si>
    <r>
      <t>f</t>
    </r>
    <r>
      <rPr>
        <sz val="12"/>
        <rFont val="Times New Roman CE"/>
        <family val="1"/>
      </rPr>
      <t xml:space="preserve"> 600 öntöttvas fedlap</t>
    </r>
  </si>
  <si>
    <t xml:space="preserve">                                     Anyagminőség:     HOBAS, KG-PVC</t>
  </si>
  <si>
    <t xml:space="preserve"> [mm]    </t>
  </si>
  <si>
    <t xml:space="preserve"> [m]</t>
  </si>
  <si>
    <t>KG-PVC DN</t>
  </si>
  <si>
    <t xml:space="preserve">Átfolyó akna mérete    </t>
  </si>
  <si>
    <t xml:space="preserve">[mm]       </t>
  </si>
  <si>
    <t xml:space="preserve">Bukóakna mérete   </t>
  </si>
  <si>
    <t xml:space="preserve">[mm]        </t>
  </si>
  <si>
    <t xml:space="preserve">Bontásra kerülő szilárd burkolat:         </t>
  </si>
  <si>
    <t>[m2]</t>
  </si>
  <si>
    <t xml:space="preserve">Kitermelésre kerülő földmennyiség:       </t>
  </si>
  <si>
    <t>[m3]</t>
  </si>
  <si>
    <t xml:space="preserve">Dúcfelület:       </t>
  </si>
  <si>
    <t xml:space="preserve">Alsó homokágy:        </t>
  </si>
  <si>
    <t xml:space="preserve">Felső csőzóna:        </t>
  </si>
  <si>
    <t xml:space="preserve"> ág Költségvetés kiírása</t>
  </si>
  <si>
    <t>Szélvágás</t>
  </si>
  <si>
    <t>Útalap beton bontás</t>
  </si>
  <si>
    <t>Törmelék elszállítás, lerakóhelyi díj</t>
  </si>
  <si>
    <t>Meglévő közművezetékek biztosítása</t>
  </si>
  <si>
    <t>Munkaárok kiemelés kézi</t>
  </si>
  <si>
    <t>Munkaárok kiemelés géppel 2,0 m-ig III. talajosztályban</t>
  </si>
  <si>
    <t>Munkaárok kiemelés géppel 2,0 m-n túl III.- V. talajosztályban</t>
  </si>
  <si>
    <t>Munkaárok kiemelés géppel 4,0 m-n túli V-VII. talajosztály</t>
  </si>
  <si>
    <t>Visszatöltés helyi anyaggal</t>
  </si>
  <si>
    <t>Tömörítés az árok többi részén  K. tömörítési talajosztályban Trg.90 % -os tömörségi fokra</t>
  </si>
  <si>
    <t>Talajjavító réteg tömörítése Trg.85 % -os tömörségi fokra N. tömörségi osztályban</t>
  </si>
  <si>
    <t>Durva tükör készítés</t>
  </si>
  <si>
    <t>Kiszoruló föld, elszállítása X km-re lévő lerakóhelyre</t>
  </si>
  <si>
    <t>Kiszoruló föld,  lerakóhelyi díja</t>
  </si>
  <si>
    <t>Építési hulladék elhelyezése</t>
  </si>
  <si>
    <t>Veszélyes hulladék elhelyezése</t>
  </si>
  <si>
    <t>ACO DN600-as csatorna építés</t>
  </si>
  <si>
    <t>KG-PVC DN400-as csatonra építés</t>
  </si>
  <si>
    <t>KG-PVC DN300-as csatonra építés</t>
  </si>
  <si>
    <t>Földárok építése és burkolása 40x40-es e.gy betonlappal gerendával</t>
  </si>
  <si>
    <t>Földárok építése lapos rézsűvel füvesítéssel</t>
  </si>
  <si>
    <t>Műa. bevonatos hágcsó</t>
  </si>
  <si>
    <t>Sima vakolat 5 mm</t>
  </si>
  <si>
    <t>3 rtg. vakolat 20 mm</t>
  </si>
  <si>
    <t>Sík zsaluzás</t>
  </si>
  <si>
    <t>Akna lefedése, fedlapkeret (D400) beállítása</t>
  </si>
  <si>
    <t>Vízzárósági vizsgálat</t>
  </si>
  <si>
    <t>Útpálya takarítása</t>
  </si>
  <si>
    <t>Murvaterítés 0,15 m vtg</t>
  </si>
  <si>
    <t>Oszlop elhelyezés</t>
  </si>
  <si>
    <t>Terelő tábla kihelyzés-bontás</t>
  </si>
  <si>
    <t>Közúti villogó elhelyezés-bontás</t>
  </si>
  <si>
    <t>Geodéziai bemérés, talajtömörségvizsgálat</t>
  </si>
  <si>
    <t>Víztelenítés</t>
  </si>
  <si>
    <t>Munkaárok víztelenítése</t>
  </si>
  <si>
    <t>BETON-MELIOR 75/200 útpadka folyóka elem</t>
  </si>
  <si>
    <t>K-szegélykő</t>
  </si>
  <si>
    <t>Kutató árok kiírás</t>
  </si>
  <si>
    <t>Ideiglenes útelhelyezése</t>
  </si>
  <si>
    <t>ACO áteresz</t>
  </si>
  <si>
    <t>ACO rács</t>
  </si>
  <si>
    <t>ACO folyóka</t>
  </si>
  <si>
    <t>Közmű utólagos védelembe helyezése</t>
  </si>
  <si>
    <t>Építés előkészítő munkák:</t>
  </si>
  <si>
    <t>Állag felvétel, fénykép és videó felvételek a teljes tervezési nyomvonalon (környezetbe lévő épületekről, utakról, útburkolatokról)</t>
  </si>
  <si>
    <r>
      <t>m</t>
    </r>
    <r>
      <rPr>
        <sz val="12"/>
        <rFont val="Arial"/>
        <family val="2"/>
      </rPr>
      <t>²</t>
    </r>
  </si>
  <si>
    <t>A1 =</t>
  </si>
  <si>
    <t>A2 =</t>
  </si>
  <si>
    <t>B =</t>
  </si>
  <si>
    <t>Építési előkészítő terv készítése</t>
  </si>
  <si>
    <t>L/10-1-3-1-1 ág</t>
  </si>
  <si>
    <t>L/10-1-3-1-1</t>
  </si>
  <si>
    <t>H/72</t>
  </si>
  <si>
    <t>L/1</t>
  </si>
  <si>
    <t>L/2</t>
  </si>
  <si>
    <t>L/3</t>
  </si>
  <si>
    <t>L/4</t>
  </si>
  <si>
    <t>L/5</t>
  </si>
  <si>
    <t>L/6</t>
  </si>
  <si>
    <t>L/7</t>
  </si>
  <si>
    <t>L/8</t>
  </si>
  <si>
    <t>L/9</t>
  </si>
  <si>
    <t>0+003,3</t>
  </si>
  <si>
    <t>0+024,6</t>
  </si>
  <si>
    <t>0+046,3</t>
  </si>
  <si>
    <t>0+050,9</t>
  </si>
  <si>
    <t>0+085,4</t>
  </si>
  <si>
    <t>0+116,3</t>
  </si>
  <si>
    <t>0+124,7</t>
  </si>
  <si>
    <t>0+133,3</t>
  </si>
  <si>
    <t>0+157,1</t>
  </si>
  <si>
    <t>0+173,6</t>
  </si>
  <si>
    <t>VNYL/8</t>
  </si>
  <si>
    <t>VNYL/3</t>
  </si>
  <si>
    <t xml:space="preserve">                               Csatorna azonosító:  L/10-1-3-1-1</t>
  </si>
  <si>
    <t xml:space="preserve">                              Átmérő     300 [mm]:     173,6 [m]</t>
  </si>
  <si>
    <t xml:space="preserve">                     Bukóakna mérete    1000 [mm]:         3 [db]</t>
  </si>
  <si>
    <t xml:space="preserve">                               Méret        10 [db]</t>
  </si>
  <si>
    <t xml:space="preserve">                               Méret        1 [db]</t>
  </si>
  <si>
    <t>Összes épülő csatorna hossz:     173,6 [m]</t>
  </si>
  <si>
    <t>Anyagminőség:               KG-PVC</t>
  </si>
  <si>
    <t>Aszfalt kopóréteg</t>
  </si>
  <si>
    <t>Aszfaltréteg bontás</t>
  </si>
  <si>
    <t>SZ35</t>
  </si>
  <si>
    <r>
      <t>Hordalékfogó, szikkasztó műtárgy építése  4 m</t>
    </r>
    <r>
      <rPr>
        <b/>
        <vertAlign val="superscript"/>
        <sz val="12"/>
        <rFont val="Times New Roman CE"/>
        <family val="0"/>
      </rPr>
      <t>3</t>
    </r>
  </si>
  <si>
    <t>H35</t>
  </si>
  <si>
    <t>0+176,6</t>
  </si>
  <si>
    <t xml:space="preserve">                 Átfolyó akna mérete    1000 [mm]:        7 [db]</t>
  </si>
  <si>
    <t>SUKORÓ</t>
  </si>
  <si>
    <t xml:space="preserve">Körmös utca </t>
  </si>
  <si>
    <t>Villanyoszlop kiváltás vagy sziklabontás</t>
  </si>
  <si>
    <t>I.</t>
  </si>
  <si>
    <t>II.</t>
  </si>
  <si>
    <t xml:space="preserve">Előregyártott csésze szelvényű  csapadékcsatorna </t>
  </si>
  <si>
    <t xml:space="preserve">Kút felépítmény felújítása </t>
  </si>
  <si>
    <t>30 x 30-as rácsos folyóka építése</t>
  </si>
  <si>
    <t>Galagonya utca</t>
  </si>
  <si>
    <t xml:space="preserve">Előregyártott gyephézagos trapéz szelvényű árok </t>
  </si>
  <si>
    <t>Földárok</t>
  </si>
  <si>
    <t>Hordalékfogós akna</t>
  </si>
  <si>
    <t>III.</t>
  </si>
  <si>
    <t>Szikkasztós gyephézagos árok</t>
  </si>
  <si>
    <t>IV.</t>
  </si>
  <si>
    <t>Magos utca</t>
  </si>
  <si>
    <t>V.</t>
  </si>
  <si>
    <t>Óvoda   utca</t>
  </si>
  <si>
    <t>K-K szegély</t>
  </si>
  <si>
    <t>VI.</t>
  </si>
  <si>
    <t>Kulacs utca</t>
  </si>
  <si>
    <t>VII.</t>
  </si>
  <si>
    <t>Borjúvölgy út</t>
  </si>
  <si>
    <t>Kőzúzalékkal töltött GABION támfal</t>
  </si>
  <si>
    <t>Vápa kialakítása  60x40-es e.gy betonból</t>
  </si>
  <si>
    <t>Forrásfoglalás</t>
  </si>
  <si>
    <t>Rőzseműves vízépítés</t>
  </si>
  <si>
    <t>Petőfi utca</t>
  </si>
  <si>
    <t>VIII.</t>
  </si>
  <si>
    <t>Vörösmarty</t>
  </si>
  <si>
    <t>IX.</t>
  </si>
  <si>
    <t>Ady</t>
  </si>
  <si>
    <t>X.</t>
  </si>
  <si>
    <t>XI.</t>
  </si>
  <si>
    <t>XII.</t>
  </si>
  <si>
    <t xml:space="preserve">                  Környezeti rendezés - vízrendezés  utcák szerinti bontásban</t>
  </si>
  <si>
    <t>Zalka utca</t>
  </si>
  <si>
    <t>Sorompóvölgy  utca</t>
  </si>
  <si>
    <t>60x40- es  betonlep  burk  monolitbeton ágyazatra</t>
  </si>
  <si>
    <t>Páskom  utca  kimarad</t>
  </si>
  <si>
    <t>Összesen BRUTTÓ</t>
  </si>
  <si>
    <t>Összesen NETTÓ</t>
  </si>
  <si>
    <t>Nettó egségár</t>
  </si>
  <si>
    <t>Bruttó  egységár</t>
  </si>
  <si>
    <t xml:space="preserve">Földárok vápa kialakításához   2.5 fm </t>
  </si>
  <si>
    <t xml:space="preserve">Földárok vápa kialakításához  és CKT-vel történő javítás 2,5 fm széles  </t>
  </si>
  <si>
    <t>DN400-as áteresz aszfalt burk úton elő és utófenékkel</t>
  </si>
  <si>
    <r>
      <t>m</t>
    </r>
    <r>
      <rPr>
        <vertAlign val="superscript"/>
        <sz val="12"/>
        <rFont val="Arial"/>
        <family val="2"/>
      </rPr>
      <t>3</t>
    </r>
  </si>
  <si>
    <t>Nettó egységár</t>
  </si>
  <si>
    <t>DN400-as áteresz földúton elő és utófenékkel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</si>
</sst>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0.00000"/>
    <numFmt numFmtId="168" formatCode="#,##0\ &quot;Ft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;[Green]\-0.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.0\ &quot;Ft&quot;"/>
    <numFmt numFmtId="182" formatCode="[$€-2]\ #\ ##,000_);[Red]\([$€-2]\ #\ ##,000\)"/>
  </numFmts>
  <fonts count="6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7"/>
      <name val="Arial CE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vertAlign val="superscript"/>
      <sz val="12"/>
      <name val="Times New Roman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Symbol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25" fillId="9" borderId="0" applyNumberFormat="0" applyBorder="0" applyAlignment="0" applyProtection="0"/>
    <xf numFmtId="0" fontId="50" fillId="38" borderId="1" applyNumberFormat="0" applyAlignment="0" applyProtection="0"/>
    <xf numFmtId="0" fontId="26" fillId="39" borderId="2" applyNumberFormat="0" applyAlignment="0" applyProtection="0"/>
    <xf numFmtId="0" fontId="27" fillId="40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41" borderId="7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3" fillId="13" borderId="2" applyNumberFormat="0" applyAlignment="0" applyProtection="0"/>
    <xf numFmtId="0" fontId="0" fillId="42" borderId="12" applyNumberFormat="0" applyFont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8" fillId="49" borderId="0" applyNumberFormat="0" applyBorder="0" applyAlignment="0" applyProtection="0"/>
    <xf numFmtId="0" fontId="59" fillId="50" borderId="13" applyNumberFormat="0" applyAlignment="0" applyProtection="0"/>
    <xf numFmtId="0" fontId="12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52" borderId="15" applyNumberFormat="0" applyFont="0" applyAlignment="0" applyProtection="0"/>
    <xf numFmtId="0" fontId="36" fillId="39" borderId="16" applyNumberFormat="0" applyAlignment="0" applyProtection="0"/>
    <xf numFmtId="0" fontId="6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53" borderId="0" applyNumberFormat="0" applyBorder="0" applyAlignment="0" applyProtection="0"/>
    <xf numFmtId="0" fontId="63" fillId="54" borderId="0" applyNumberFormat="0" applyBorder="0" applyAlignment="0" applyProtection="0"/>
    <xf numFmtId="0" fontId="64" fillId="50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center"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right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justify" vertical="center" wrapText="1"/>
    </xf>
    <xf numFmtId="0" fontId="7" fillId="0" borderId="50" xfId="0" applyFont="1" applyBorder="1" applyAlignment="1">
      <alignment horizontal="center" vertical="center" wrapText="1"/>
    </xf>
    <xf numFmtId="165" fontId="7" fillId="0" borderId="50" xfId="0" applyNumberFormat="1" applyFont="1" applyBorder="1" applyAlignment="1">
      <alignment vertical="center" wrapText="1"/>
    </xf>
    <xf numFmtId="168" fontId="7" fillId="0" borderId="51" xfId="0" applyNumberFormat="1" applyFont="1" applyBorder="1" applyAlignment="1">
      <alignment vertical="center" wrapText="1"/>
    </xf>
    <xf numFmtId="168" fontId="7" fillId="0" borderId="52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center" vertical="center" wrapText="1"/>
    </xf>
    <xf numFmtId="165" fontId="6" fillId="0" borderId="54" xfId="0" applyNumberFormat="1" applyFont="1" applyBorder="1" applyAlignment="1">
      <alignment horizontal="center" vertical="center" wrapText="1"/>
    </xf>
    <xf numFmtId="168" fontId="6" fillId="0" borderId="54" xfId="0" applyNumberFormat="1" applyFont="1" applyBorder="1" applyAlignment="1">
      <alignment horizontal="center" vertical="center" wrapText="1"/>
    </xf>
    <xf numFmtId="168" fontId="6" fillId="0" borderId="55" xfId="0" applyNumberFormat="1" applyFont="1" applyBorder="1" applyAlignment="1">
      <alignment horizontal="right" vertical="center" wrapText="1"/>
    </xf>
    <xf numFmtId="0" fontId="9" fillId="0" borderId="50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 wrapText="1"/>
    </xf>
    <xf numFmtId="168" fontId="6" fillId="0" borderId="56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justify" vertical="center" wrapText="1"/>
    </xf>
    <xf numFmtId="0" fontId="10" fillId="0" borderId="58" xfId="0" applyFont="1" applyBorder="1" applyAlignment="1">
      <alignment horizontal="center" vertical="center" wrapText="1"/>
    </xf>
    <xf numFmtId="165" fontId="10" fillId="0" borderId="58" xfId="0" applyNumberFormat="1" applyFont="1" applyBorder="1" applyAlignment="1">
      <alignment vertical="center" wrapText="1"/>
    </xf>
    <xf numFmtId="168" fontId="10" fillId="0" borderId="58" xfId="0" applyNumberFormat="1" applyFont="1" applyBorder="1" applyAlignment="1">
      <alignment vertical="center" wrapText="1"/>
    </xf>
    <xf numFmtId="168" fontId="6" fillId="0" borderId="22" xfId="0" applyNumberFormat="1" applyFont="1" applyBorder="1" applyAlignment="1">
      <alignment horizontal="right" vertical="center" wrapText="1"/>
    </xf>
    <xf numFmtId="165" fontId="14" fillId="0" borderId="25" xfId="92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3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19" fillId="0" borderId="0" xfId="92" applyNumberFormat="1" applyFont="1" applyBorder="1" applyAlignment="1" applyProtection="1">
      <alignment horizontal="center"/>
      <protection locked="0"/>
    </xf>
    <xf numFmtId="2" fontId="19" fillId="0" borderId="0" xfId="92" applyNumberFormat="1" applyFont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 quotePrefix="1">
      <alignment horizontal="center"/>
    </xf>
    <xf numFmtId="2" fontId="17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7" fillId="0" borderId="64" xfId="0" applyNumberFormat="1" applyFont="1" applyBorder="1" applyAlignment="1">
      <alignment horizontal="center" vertical="center" wrapText="1"/>
    </xf>
    <xf numFmtId="168" fontId="7" fillId="0" borderId="55" xfId="0" applyNumberFormat="1" applyFont="1" applyBorder="1" applyAlignment="1">
      <alignment horizontal="right" vertical="center" wrapText="1"/>
    </xf>
    <xf numFmtId="165" fontId="6" fillId="0" borderId="50" xfId="0" applyNumberFormat="1" applyFont="1" applyBorder="1" applyAlignment="1">
      <alignment horizontal="center" vertical="center" wrapText="1"/>
    </xf>
    <xf numFmtId="168" fontId="6" fillId="0" borderId="50" xfId="0" applyNumberFormat="1" applyFont="1" applyBorder="1" applyAlignment="1">
      <alignment horizontal="center" vertical="center" wrapText="1"/>
    </xf>
    <xf numFmtId="168" fontId="7" fillId="0" borderId="50" xfId="0" applyNumberFormat="1" applyFont="1" applyBorder="1" applyAlignment="1">
      <alignment horizontal="right" vertical="center" wrapText="1"/>
    </xf>
    <xf numFmtId="168" fontId="7" fillId="0" borderId="50" xfId="0" applyNumberFormat="1" applyFont="1" applyBorder="1" applyAlignment="1">
      <alignment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7" fillId="0" borderId="50" xfId="0" applyNumberFormat="1" applyFont="1" applyFill="1" applyBorder="1" applyAlignment="1">
      <alignment vertical="center" wrapText="1"/>
    </xf>
    <xf numFmtId="165" fontId="7" fillId="0" borderId="5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8" fontId="7" fillId="0" borderId="0" xfId="0" applyNumberFormat="1" applyFont="1" applyBorder="1" applyAlignment="1">
      <alignment vertical="center" wrapText="1"/>
    </xf>
    <xf numFmtId="165" fontId="14" fillId="0" borderId="0" xfId="93" applyNumberFormat="1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9" fillId="0" borderId="0" xfId="93" applyNumberFormat="1" applyFont="1" applyAlignment="1" applyProtection="1">
      <alignment horizontal="center"/>
      <protection locked="0"/>
    </xf>
    <xf numFmtId="2" fontId="4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93" applyFont="1" applyBorder="1" applyAlignment="1" applyProtection="1">
      <alignment horizontal="center" vertical="center" textRotation="90" wrapText="1"/>
      <protection locked="0"/>
    </xf>
    <xf numFmtId="0" fontId="0" fillId="0" borderId="6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43" fillId="0" borderId="70" xfId="92" applyFont="1" applyBorder="1" applyAlignment="1" applyProtection="1">
      <alignment horizontal="center" vertical="center" textRotation="90" wrapText="1"/>
      <protection locked="0"/>
    </xf>
    <xf numFmtId="0" fontId="43" fillId="0" borderId="61" xfId="92" applyFont="1" applyBorder="1" applyAlignment="1" applyProtection="1">
      <alignment horizontal="center" vertical="center" textRotation="90" wrapText="1"/>
      <protection locked="0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2" fontId="4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165" fontId="0" fillId="0" borderId="72" xfId="0" applyNumberFormat="1" applyFont="1" applyBorder="1" applyAlignment="1">
      <alignment horizontal="center"/>
    </xf>
    <xf numFmtId="1" fontId="0" fillId="0" borderId="72" xfId="0" applyNumberFormat="1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44" fillId="0" borderId="70" xfId="93" applyFont="1" applyBorder="1" applyAlignment="1" applyProtection="1">
      <alignment horizontal="center" vertical="center" textRotation="90" wrapText="1"/>
      <protection locked="0"/>
    </xf>
    <xf numFmtId="0" fontId="44" fillId="0" borderId="77" xfId="93" applyFont="1" applyBorder="1" applyAlignment="1" applyProtection="1">
      <alignment horizontal="center" vertical="center" textRotation="90" wrapText="1"/>
      <protection locked="0"/>
    </xf>
    <xf numFmtId="1" fontId="44" fillId="0" borderId="78" xfId="93" applyNumberFormat="1" applyFont="1" applyBorder="1" applyAlignment="1" applyProtection="1">
      <alignment horizontal="center" vertical="center" textRotation="90" wrapText="1"/>
      <protection locked="0"/>
    </xf>
    <xf numFmtId="0" fontId="44" fillId="0" borderId="78" xfId="93" applyFont="1" applyBorder="1" applyAlignment="1" applyProtection="1" quotePrefix="1">
      <alignment horizontal="center" vertical="center" textRotation="90" wrapText="1"/>
      <protection locked="0"/>
    </xf>
    <xf numFmtId="0" fontId="44" fillId="0" borderId="78" xfId="93" applyFont="1" applyBorder="1" applyAlignment="1" applyProtection="1">
      <alignment horizontal="center" vertical="center" textRotation="90" wrapText="1"/>
      <protection locked="0"/>
    </xf>
    <xf numFmtId="1" fontId="44" fillId="0" borderId="79" xfId="93" applyNumberFormat="1" applyFont="1" applyBorder="1" applyAlignment="1" applyProtection="1">
      <alignment horizontal="center" vertical="center" textRotation="90" wrapText="1"/>
      <protection locked="0"/>
    </xf>
    <xf numFmtId="2" fontId="0" fillId="0" borderId="22" xfId="0" applyNumberFormat="1" applyFont="1" applyBorder="1" applyAlignment="1">
      <alignment horizontal="center"/>
    </xf>
    <xf numFmtId="2" fontId="4" fillId="0" borderId="78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2" fontId="4" fillId="0" borderId="79" xfId="0" applyNumberFormat="1" applyFont="1" applyBorder="1" applyAlignment="1">
      <alignment horizontal="center"/>
    </xf>
    <xf numFmtId="2" fontId="4" fillId="0" borderId="80" xfId="0" applyNumberFormat="1" applyFont="1" applyBorder="1" applyAlignment="1">
      <alignment horizontal="center"/>
    </xf>
    <xf numFmtId="2" fontId="4" fillId="0" borderId="77" xfId="0" applyNumberFormat="1" applyFont="1" applyBorder="1" applyAlignment="1">
      <alignment horizontal="center"/>
    </xf>
    <xf numFmtId="0" fontId="43" fillId="0" borderId="60" xfId="92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" fontId="4" fillId="0" borderId="81" xfId="0" applyNumberFormat="1" applyFont="1" applyBorder="1" applyAlignment="1">
      <alignment horizontal="center"/>
    </xf>
    <xf numFmtId="2" fontId="17" fillId="0" borderId="82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4" xfId="0" applyBorder="1" applyAlignment="1">
      <alignment horizontal="center"/>
    </xf>
    <xf numFmtId="2" fontId="0" fillId="0" borderId="85" xfId="0" applyNumberFormat="1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0" fillId="0" borderId="68" xfId="0" applyNumberFormat="1" applyBorder="1" applyAlignment="1" applyProtection="1">
      <alignment horizontal="center"/>
      <protection locked="0"/>
    </xf>
    <xf numFmtId="2" fontId="0" fillId="0" borderId="6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>
      <alignment horizontal="center"/>
    </xf>
    <xf numFmtId="2" fontId="0" fillId="0" borderId="87" xfId="0" applyNumberFormat="1" applyBorder="1" applyAlignment="1">
      <alignment horizontal="center"/>
    </xf>
    <xf numFmtId="0" fontId="17" fillId="0" borderId="68" xfId="0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16" fillId="0" borderId="68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165" fontId="17" fillId="0" borderId="68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1" fontId="17" fillId="0" borderId="68" xfId="0" applyNumberFormat="1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1" fontId="17" fillId="0" borderId="75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1" fontId="17" fillId="0" borderId="85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5" fontId="17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" fontId="17" fillId="0" borderId="87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8" xfId="0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84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94" xfId="0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2" fontId="0" fillId="0" borderId="95" xfId="0" applyNumberFormat="1" applyFill="1" applyBorder="1" applyAlignment="1">
      <alignment horizontal="center"/>
    </xf>
    <xf numFmtId="2" fontId="0" fillId="0" borderId="96" xfId="0" applyNumberFormat="1" applyFill="1" applyBorder="1" applyAlignment="1">
      <alignment horizontal="center"/>
    </xf>
    <xf numFmtId="2" fontId="0" fillId="0" borderId="97" xfId="0" applyNumberForma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165" fontId="7" fillId="0" borderId="50" xfId="0" applyNumberFormat="1" applyFont="1" applyBorder="1" applyAlignment="1">
      <alignment horizontal="center" vertical="center" wrapText="1"/>
    </xf>
    <xf numFmtId="0" fontId="45" fillId="0" borderId="5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7" fillId="0" borderId="98" xfId="0" applyNumberFormat="1" applyFont="1" applyBorder="1" applyAlignment="1">
      <alignment horizontal="right" vertical="center" wrapText="1"/>
    </xf>
    <xf numFmtId="168" fontId="6" fillId="0" borderId="99" xfId="0" applyNumberFormat="1" applyFont="1" applyBorder="1" applyAlignment="1">
      <alignment horizontal="right" vertical="center" wrapText="1"/>
    </xf>
    <xf numFmtId="168" fontId="7" fillId="0" borderId="100" xfId="0" applyNumberFormat="1" applyFont="1" applyBorder="1" applyAlignment="1">
      <alignment horizontal="right" vertical="center" wrapText="1"/>
    </xf>
    <xf numFmtId="168" fontId="6" fillId="0" borderId="22" xfId="0" applyNumberFormat="1" applyFont="1" applyBorder="1" applyAlignment="1">
      <alignment horizontal="right" vertical="center" wrapText="1"/>
    </xf>
    <xf numFmtId="168" fontId="6" fillId="0" borderId="101" xfId="0" applyNumberFormat="1" applyFont="1" applyBorder="1" applyAlignment="1">
      <alignment horizontal="right" vertical="center" wrapText="1"/>
    </xf>
    <xf numFmtId="0" fontId="6" fillId="0" borderId="102" xfId="0" applyFont="1" applyBorder="1" applyAlignment="1">
      <alignment horizontal="left" vertical="center"/>
    </xf>
    <xf numFmtId="0" fontId="6" fillId="0" borderId="56" xfId="0" applyFont="1" applyBorder="1" applyAlignment="1">
      <alignment horizontal="justify" vertical="center" wrapText="1"/>
    </xf>
    <xf numFmtId="168" fontId="6" fillId="0" borderId="98" xfId="0" applyNumberFormat="1" applyFont="1" applyBorder="1" applyAlignment="1">
      <alignment horizontal="right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168" fontId="7" fillId="0" borderId="48" xfId="0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56" xfId="0" applyFont="1" applyBorder="1" applyAlignment="1">
      <alignment horizontal="center" vertical="center" wrapText="1"/>
    </xf>
    <xf numFmtId="165" fontId="7" fillId="0" borderId="56" xfId="0" applyNumberFormat="1" applyFont="1" applyFill="1" applyBorder="1" applyAlignment="1">
      <alignment vertical="center" wrapText="1"/>
    </xf>
    <xf numFmtId="168" fontId="7" fillId="0" borderId="56" xfId="0" applyNumberFormat="1" applyFont="1" applyBorder="1" applyAlignment="1">
      <alignment vertical="center" wrapText="1"/>
    </xf>
    <xf numFmtId="168" fontId="6" fillId="0" borderId="99" xfId="0" applyNumberFormat="1" applyFont="1" applyBorder="1" applyAlignment="1">
      <alignment horizontal="right" vertical="center" wrapText="1"/>
    </xf>
    <xf numFmtId="168" fontId="7" fillId="0" borderId="100" xfId="0" applyNumberFormat="1" applyFont="1" applyBorder="1" applyAlignment="1">
      <alignment vertical="center" wrapText="1"/>
    </xf>
    <xf numFmtId="168" fontId="6" fillId="0" borderId="101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165" fontId="7" fillId="0" borderId="54" xfId="0" applyNumberFormat="1" applyFont="1" applyFill="1" applyBorder="1" applyAlignment="1">
      <alignment vertical="center" wrapText="1"/>
    </xf>
    <xf numFmtId="168" fontId="7" fillId="0" borderId="54" xfId="0" applyNumberFormat="1" applyFont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vertical="center" wrapText="1"/>
    </xf>
    <xf numFmtId="168" fontId="0" fillId="0" borderId="0" xfId="0" applyNumberFormat="1" applyBorder="1" applyAlignment="1">
      <alignment horizontal="right" vertical="center" wrapText="1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justify" vertical="center" wrapText="1"/>
    </xf>
    <xf numFmtId="0" fontId="0" fillId="0" borderId="50" xfId="0" applyBorder="1" applyAlignment="1">
      <alignment horizontal="center" vertical="center" wrapText="1"/>
    </xf>
    <xf numFmtId="165" fontId="0" fillId="0" borderId="50" xfId="0" applyNumberFormat="1" applyBorder="1" applyAlignment="1">
      <alignment vertical="center" wrapText="1"/>
    </xf>
    <xf numFmtId="168" fontId="0" fillId="0" borderId="50" xfId="0" applyNumberFormat="1" applyBorder="1" applyAlignment="1">
      <alignment horizontal="right" vertical="center" wrapText="1"/>
    </xf>
    <xf numFmtId="0" fontId="0" fillId="0" borderId="47" xfId="0" applyBorder="1" applyAlignment="1">
      <alignment vertical="center"/>
    </xf>
    <xf numFmtId="0" fontId="6" fillId="0" borderId="103" xfId="0" applyFont="1" applyBorder="1" applyAlignment="1">
      <alignment vertical="center"/>
    </xf>
    <xf numFmtId="0" fontId="10" fillId="0" borderId="104" xfId="0" applyFont="1" applyBorder="1" applyAlignment="1">
      <alignment horizontal="justify" vertical="center" wrapText="1"/>
    </xf>
    <xf numFmtId="0" fontId="10" fillId="0" borderId="104" xfId="0" applyFont="1" applyBorder="1" applyAlignment="1">
      <alignment horizontal="center" vertical="center" wrapText="1"/>
    </xf>
    <xf numFmtId="165" fontId="10" fillId="0" borderId="104" xfId="0" applyNumberFormat="1" applyFont="1" applyBorder="1" applyAlignment="1">
      <alignment vertical="center" wrapText="1"/>
    </xf>
    <xf numFmtId="168" fontId="10" fillId="0" borderId="104" xfId="0" applyNumberFormat="1" applyFont="1" applyBorder="1" applyAlignment="1">
      <alignment vertical="center" wrapText="1"/>
    </xf>
    <xf numFmtId="168" fontId="6" fillId="0" borderId="75" xfId="0" applyNumberFormat="1" applyFont="1" applyBorder="1" applyAlignment="1">
      <alignment horizontal="right" vertical="center" wrapText="1"/>
    </xf>
    <xf numFmtId="0" fontId="7" fillId="0" borderId="95" xfId="0" applyFont="1" applyBorder="1" applyAlignment="1">
      <alignment vertical="center"/>
    </xf>
    <xf numFmtId="168" fontId="7" fillId="0" borderId="85" xfId="0" applyNumberFormat="1" applyFont="1" applyBorder="1" applyAlignment="1">
      <alignment horizontal="right" vertical="center" wrapText="1"/>
    </xf>
    <xf numFmtId="0" fontId="6" fillId="0" borderId="105" xfId="0" applyFont="1" applyBorder="1" applyAlignment="1">
      <alignment vertical="center"/>
    </xf>
    <xf numFmtId="0" fontId="10" fillId="0" borderId="38" xfId="0" applyFont="1" applyBorder="1" applyAlignment="1">
      <alignment horizontal="justify" vertical="center" wrapText="1"/>
    </xf>
    <xf numFmtId="0" fontId="10" fillId="0" borderId="38" xfId="0" applyFont="1" applyBorder="1" applyAlignment="1">
      <alignment horizontal="center" vertical="center" wrapText="1"/>
    </xf>
    <xf numFmtId="165" fontId="10" fillId="0" borderId="38" xfId="0" applyNumberFormat="1" applyFont="1" applyBorder="1" applyAlignment="1">
      <alignment vertical="center" wrapText="1"/>
    </xf>
    <xf numFmtId="168" fontId="10" fillId="0" borderId="38" xfId="0" applyNumberFormat="1" applyFont="1" applyBorder="1" applyAlignment="1">
      <alignment vertical="center" wrapText="1"/>
    </xf>
    <xf numFmtId="168" fontId="6" fillId="0" borderId="87" xfId="0" applyNumberFormat="1" applyFont="1" applyBorder="1" applyAlignment="1">
      <alignment horizontal="right" vertical="center" wrapText="1"/>
    </xf>
    <xf numFmtId="2" fontId="0" fillId="0" borderId="38" xfId="0" applyNumberFormat="1" applyFill="1" applyBorder="1" applyAlignment="1">
      <alignment horizontal="center"/>
    </xf>
    <xf numFmtId="2" fontId="0" fillId="0" borderId="105" xfId="0" applyNumberFormat="1" applyFill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85" xfId="0" applyBorder="1" applyAlignment="1">
      <alignment horizontal="center"/>
    </xf>
    <xf numFmtId="168" fontId="7" fillId="0" borderId="57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8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2" fontId="0" fillId="0" borderId="95" xfId="0" applyNumberFormat="1" applyFont="1" applyFill="1" applyBorder="1" applyAlignment="1">
      <alignment horizontal="center"/>
    </xf>
    <xf numFmtId="2" fontId="0" fillId="0" borderId="94" xfId="0" applyNumberFormat="1" applyFont="1" applyFill="1" applyBorder="1" applyAlignment="1">
      <alignment horizontal="center"/>
    </xf>
    <xf numFmtId="2" fontId="0" fillId="0" borderId="96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107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0" xfId="0" applyFill="1" applyBorder="1" applyAlignment="1">
      <alignment horizontal="center"/>
    </xf>
    <xf numFmtId="2" fontId="0" fillId="0" borderId="111" xfId="0" applyNumberFormat="1" applyFill="1" applyBorder="1" applyAlignment="1">
      <alignment horizontal="center"/>
    </xf>
    <xf numFmtId="2" fontId="0" fillId="0" borderId="112" xfId="0" applyNumberFormat="1" applyFill="1" applyBorder="1" applyAlignment="1">
      <alignment horizontal="center"/>
    </xf>
    <xf numFmtId="2" fontId="0" fillId="0" borderId="110" xfId="0" applyNumberFormat="1" applyFill="1" applyBorder="1" applyAlignment="1">
      <alignment horizontal="center"/>
    </xf>
    <xf numFmtId="2" fontId="0" fillId="0" borderId="113" xfId="0" applyNumberForma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2" fontId="0" fillId="0" borderId="104" xfId="0" applyNumberFormat="1" applyFont="1" applyFill="1" applyBorder="1" applyAlignment="1">
      <alignment horizontal="center"/>
    </xf>
    <xf numFmtId="2" fontId="0" fillId="0" borderId="103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114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105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97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 quotePrefix="1">
      <alignment horizontal="center"/>
    </xf>
    <xf numFmtId="165" fontId="7" fillId="0" borderId="50" xfId="0" applyNumberFormat="1" applyFont="1" applyFill="1" applyBorder="1" applyAlignment="1" quotePrefix="1">
      <alignment vertical="center" wrapText="1"/>
    </xf>
    <xf numFmtId="0" fontId="0" fillId="0" borderId="54" xfId="0" applyBorder="1" applyAlignment="1">
      <alignment horizontal="justify" vertical="center" wrapText="1"/>
    </xf>
    <xf numFmtId="0" fontId="0" fillId="0" borderId="54" xfId="0" applyBorder="1" applyAlignment="1">
      <alignment horizontal="center" vertical="center" wrapText="1"/>
    </xf>
    <xf numFmtId="165" fontId="0" fillId="0" borderId="54" xfId="0" applyNumberFormat="1" applyBorder="1" applyAlignment="1">
      <alignment vertical="center" wrapText="1"/>
    </xf>
    <xf numFmtId="168" fontId="0" fillId="0" borderId="54" xfId="0" applyNumberFormat="1" applyBorder="1" applyAlignment="1">
      <alignment horizontal="right" vertical="center" wrapText="1"/>
    </xf>
    <xf numFmtId="165" fontId="0" fillId="0" borderId="115" xfId="0" applyNumberFormat="1" applyBorder="1" applyAlignment="1">
      <alignment vertical="center" wrapText="1"/>
    </xf>
    <xf numFmtId="0" fontId="0" fillId="0" borderId="115" xfId="0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48" xfId="0" applyBorder="1" applyAlignment="1">
      <alignment/>
    </xf>
    <xf numFmtId="168" fontId="0" fillId="0" borderId="48" xfId="0" applyNumberFormat="1" applyFont="1" applyBorder="1" applyAlignment="1">
      <alignment/>
    </xf>
    <xf numFmtId="0" fontId="0" fillId="0" borderId="111" xfId="0" applyBorder="1" applyAlignment="1">
      <alignment/>
    </xf>
    <xf numFmtId="0" fontId="0" fillId="0" borderId="89" xfId="0" applyBorder="1" applyAlignment="1">
      <alignment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168" fontId="1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left" vertical="center"/>
    </xf>
    <xf numFmtId="0" fontId="1" fillId="0" borderId="44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 wrapText="1"/>
    </xf>
    <xf numFmtId="0" fontId="46" fillId="0" borderId="84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/>
    </xf>
    <xf numFmtId="168" fontId="46" fillId="0" borderId="0" xfId="0" applyNumberFormat="1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165" fontId="1" fillId="0" borderId="78" xfId="0" applyNumberFormat="1" applyFont="1" applyBorder="1" applyAlignment="1">
      <alignment horizontal="center" vertical="center" wrapText="1"/>
    </xf>
    <xf numFmtId="168" fontId="1" fillId="0" borderId="78" xfId="0" applyNumberFormat="1" applyFont="1" applyBorder="1" applyAlignment="1">
      <alignment horizontal="center" wrapText="1"/>
    </xf>
    <xf numFmtId="0" fontId="46" fillId="0" borderId="31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165" fontId="46" fillId="0" borderId="68" xfId="0" applyNumberFormat="1" applyFont="1" applyFill="1" applyBorder="1" applyAlignment="1">
      <alignment horizontal="center" vertical="center" wrapText="1"/>
    </xf>
    <xf numFmtId="168" fontId="46" fillId="0" borderId="68" xfId="0" applyNumberFormat="1" applyFont="1" applyBorder="1" applyAlignment="1">
      <alignment horizontal="center" vertical="center"/>
    </xf>
    <xf numFmtId="168" fontId="46" fillId="0" borderId="41" xfId="0" applyNumberFormat="1" applyFont="1" applyBorder="1" applyAlignment="1">
      <alignment horizontal="center" vertical="center" wrapText="1"/>
    </xf>
    <xf numFmtId="168" fontId="46" fillId="0" borderId="35" xfId="0" applyNumberFormat="1" applyFont="1" applyBorder="1" applyAlignment="1">
      <alignment horizontal="center" vertical="center"/>
    </xf>
    <xf numFmtId="165" fontId="46" fillId="0" borderId="22" xfId="0" applyNumberFormat="1" applyFont="1" applyFill="1" applyBorder="1" applyAlignment="1">
      <alignment horizontal="center" vertical="center" wrapText="1"/>
    </xf>
    <xf numFmtId="168" fontId="46" fillId="0" borderId="22" xfId="0" applyNumberFormat="1" applyFont="1" applyBorder="1" applyAlignment="1">
      <alignment horizontal="center" vertical="center"/>
    </xf>
    <xf numFmtId="168" fontId="46" fillId="0" borderId="42" xfId="0" applyNumberFormat="1" applyFont="1" applyBorder="1" applyAlignment="1">
      <alignment horizontal="center" vertical="center" wrapText="1"/>
    </xf>
    <xf numFmtId="168" fontId="46" fillId="0" borderId="94" xfId="0" applyNumberFormat="1" applyFont="1" applyBorder="1" applyAlignment="1">
      <alignment horizontal="center" vertical="center"/>
    </xf>
    <xf numFmtId="165" fontId="46" fillId="0" borderId="23" xfId="0" applyNumberFormat="1" applyFont="1" applyFill="1" applyBorder="1" applyAlignment="1">
      <alignment horizontal="center" vertical="center" wrapText="1"/>
    </xf>
    <xf numFmtId="168" fontId="46" fillId="0" borderId="23" xfId="0" applyNumberFormat="1" applyFont="1" applyBorder="1" applyAlignment="1">
      <alignment horizontal="center" vertical="center"/>
    </xf>
    <xf numFmtId="168" fontId="46" fillId="0" borderId="39" xfId="0" applyNumberFormat="1" applyFont="1" applyBorder="1" applyAlignment="1">
      <alignment horizontal="center" vertical="center" wrapText="1"/>
    </xf>
    <xf numFmtId="168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168" fontId="46" fillId="0" borderId="0" xfId="0" applyNumberFormat="1" applyFont="1" applyBorder="1" applyAlignment="1">
      <alignment horizontal="center" vertical="center"/>
    </xf>
    <xf numFmtId="168" fontId="46" fillId="0" borderId="37" xfId="0" applyNumberFormat="1" applyFont="1" applyBorder="1" applyAlignment="1">
      <alignment horizontal="center" vertical="center"/>
    </xf>
    <xf numFmtId="168" fontId="1" fillId="0" borderId="61" xfId="0" applyNumberFormat="1" applyFont="1" applyBorder="1" applyAlignment="1">
      <alignment horizontal="center" vertical="center" wrapText="1"/>
    </xf>
    <xf numFmtId="165" fontId="46" fillId="0" borderId="78" xfId="0" applyNumberFormat="1" applyFont="1" applyFill="1" applyBorder="1" applyAlignment="1">
      <alignment horizontal="center" vertical="center" wrapText="1"/>
    </xf>
    <xf numFmtId="168" fontId="46" fillId="0" borderId="78" xfId="0" applyNumberFormat="1" applyFont="1" applyBorder="1" applyAlignment="1">
      <alignment horizontal="center" vertical="center"/>
    </xf>
    <xf numFmtId="168" fontId="46" fillId="0" borderId="79" xfId="0" applyNumberFormat="1" applyFont="1" applyBorder="1" applyAlignment="1">
      <alignment horizontal="center" vertical="center" wrapText="1"/>
    </xf>
    <xf numFmtId="165" fontId="46" fillId="0" borderId="0" xfId="0" applyNumberFormat="1" applyFont="1" applyFill="1" applyBorder="1" applyAlignment="1">
      <alignment horizontal="center" vertical="center" wrapText="1"/>
    </xf>
    <xf numFmtId="168" fontId="46" fillId="0" borderId="0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168" fontId="46" fillId="0" borderId="80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168" fontId="46" fillId="0" borderId="116" xfId="0" applyNumberFormat="1" applyFont="1" applyBorder="1" applyAlignment="1">
      <alignment horizontal="center" vertical="center" wrapText="1"/>
    </xf>
    <xf numFmtId="168" fontId="46" fillId="0" borderId="79" xfId="0" applyNumberFormat="1" applyFont="1" applyBorder="1" applyAlignment="1">
      <alignment horizontal="center" vertical="center"/>
    </xf>
    <xf numFmtId="168" fontId="46" fillId="0" borderId="6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68" fontId="1" fillId="0" borderId="61" xfId="0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right" vertical="center" wrapText="1"/>
    </xf>
    <xf numFmtId="168" fontId="46" fillId="0" borderId="114" xfId="0" applyNumberFormat="1" applyFont="1" applyBorder="1" applyAlignment="1">
      <alignment horizontal="center" vertical="center" wrapText="1"/>
    </xf>
    <xf numFmtId="168" fontId="46" fillId="0" borderId="96" xfId="0" applyNumberFormat="1" applyFont="1" applyBorder="1" applyAlignment="1">
      <alignment horizontal="center" vertical="center" wrapText="1"/>
    </xf>
    <xf numFmtId="168" fontId="46" fillId="0" borderId="97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/>
    </xf>
    <xf numFmtId="168" fontId="1" fillId="0" borderId="80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vertical="center" wrapText="1"/>
    </xf>
    <xf numFmtId="168" fontId="1" fillId="0" borderId="117" xfId="0" applyNumberFormat="1" applyFont="1" applyBorder="1" applyAlignment="1">
      <alignment horizontal="center" vertical="center" wrapText="1"/>
    </xf>
    <xf numFmtId="168" fontId="1" fillId="0" borderId="117" xfId="0" applyNumberFormat="1" applyFont="1" applyBorder="1" applyAlignment="1">
      <alignment horizontal="right" vertical="center" wrapText="1"/>
    </xf>
    <xf numFmtId="168" fontId="46" fillId="0" borderId="1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8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2" xfId="0" applyBorder="1" applyAlignment="1">
      <alignment/>
    </xf>
    <xf numFmtId="0" fontId="4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8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0" fillId="0" borderId="65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4" xfId="0" applyBorder="1" applyAlignment="1">
      <alignment/>
    </xf>
    <xf numFmtId="0" fontId="0" fillId="0" borderId="114" xfId="0" applyBorder="1" applyAlignment="1">
      <alignment horizontal="center" textRotation="90" shrinkToFit="1"/>
    </xf>
    <xf numFmtId="0" fontId="0" fillId="0" borderId="96" xfId="0" applyBorder="1" applyAlignment="1">
      <alignment horizontal="center" textRotation="90" shrinkToFit="1"/>
    </xf>
    <xf numFmtId="0" fontId="0" fillId="0" borderId="96" xfId="0" applyBorder="1" applyAlignment="1">
      <alignment shrinkToFit="1"/>
    </xf>
    <xf numFmtId="0" fontId="0" fillId="0" borderId="68" xfId="0" applyBorder="1" applyAlignment="1">
      <alignment horizontal="center" textRotation="90" shrinkToFit="1"/>
    </xf>
    <xf numFmtId="0" fontId="0" fillId="0" borderId="22" xfId="0" applyBorder="1" applyAlignment="1">
      <alignment horizontal="center" textRotation="90" shrinkToFit="1"/>
    </xf>
    <xf numFmtId="0" fontId="0" fillId="0" borderId="22" xfId="0" applyBorder="1" applyAlignment="1">
      <alignment shrinkToFit="1"/>
    </xf>
    <xf numFmtId="0" fontId="0" fillId="0" borderId="75" xfId="0" applyBorder="1" applyAlignment="1">
      <alignment horizontal="center" textRotation="90" shrinkToFit="1"/>
    </xf>
    <xf numFmtId="0" fontId="0" fillId="0" borderId="85" xfId="0" applyBorder="1" applyAlignment="1">
      <alignment horizontal="center" textRotation="90" shrinkToFit="1"/>
    </xf>
    <xf numFmtId="0" fontId="0" fillId="0" borderId="85" xfId="0" applyBorder="1" applyAlignment="1">
      <alignment shrinkToFit="1"/>
    </xf>
    <xf numFmtId="0" fontId="0" fillId="0" borderId="74" xfId="0" applyBorder="1" applyAlignment="1">
      <alignment horizontal="center" textRotation="90"/>
    </xf>
    <xf numFmtId="0" fontId="0" fillId="0" borderId="84" xfId="0" applyBorder="1" applyAlignment="1">
      <alignment horizontal="center" textRotation="90"/>
    </xf>
    <xf numFmtId="0" fontId="0" fillId="0" borderId="84" xfId="0" applyBorder="1" applyAlignment="1">
      <alignment/>
    </xf>
    <xf numFmtId="0" fontId="0" fillId="0" borderId="41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75" xfId="0" applyBorder="1" applyAlignment="1">
      <alignment horizontal="center" textRotation="90"/>
    </xf>
    <xf numFmtId="0" fontId="0" fillId="0" borderId="85" xfId="0" applyBorder="1" applyAlignment="1">
      <alignment horizontal="center" textRotation="90"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1" xfId="0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67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165" fontId="43" fillId="0" borderId="62" xfId="92" applyNumberFormat="1" applyFont="1" applyFill="1" applyBorder="1" applyAlignment="1" applyProtection="1">
      <alignment horizontal="center" vertical="center" wrapText="1"/>
      <protection locked="0"/>
    </xf>
    <xf numFmtId="165" fontId="43" fillId="0" borderId="63" xfId="92" applyNumberFormat="1" applyFont="1" applyFill="1" applyBorder="1" applyAlignment="1" applyProtection="1">
      <alignment horizontal="center" vertical="center" wrapText="1"/>
      <protection locked="0"/>
    </xf>
    <xf numFmtId="0" fontId="16" fillId="0" borderId="107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83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107" xfId="0" applyFill="1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16" fillId="0" borderId="10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_6027AKNA" xfId="92"/>
    <cellStyle name="Normál_6027AKNA_vnya_kimutatás_A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Triplan%20-ST&#218;DI&#211;_M&#201;RN&#214;K\_Munk-2017\M&#201;RN\SUKOR-v&#237;zrend\KIV-ENGTERV2017\Terv2017m&#225;rc20\CS-S-08%20K&#246;lts&#233;gvet&#233;s%20ki&#237;r&#225;s\Tervez&#337;i%20K&#246;lts&#233;gvet&#233;sek\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"/>
      <sheetName val="Akna kimutatás"/>
      <sheetName val="Víznyelő kimutatás"/>
      <sheetName val="Földmunka számítások"/>
      <sheetName val="Költségvetés kiírás"/>
      <sheetName val="Költségvetés"/>
      <sheetName val="Vezeték adatok (nem nyomtat)"/>
    </sheetNames>
    <sheetDataSet>
      <sheetData sheetId="3">
        <row r="11">
          <cell r="O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7:I12"/>
  <sheetViews>
    <sheetView zoomScalePageLayoutView="0" workbookViewId="0" topLeftCell="A1">
      <selection activeCell="A13" sqref="A13"/>
    </sheetView>
  </sheetViews>
  <sheetFormatPr defaultColWidth="9.140625" defaultRowHeight="12.75"/>
  <sheetData>
    <row r="7" spans="1:9" ht="12.75">
      <c r="A7" s="478" t="s">
        <v>132</v>
      </c>
      <c r="B7" s="478"/>
      <c r="C7" s="478"/>
      <c r="D7" s="478"/>
      <c r="E7" s="478"/>
      <c r="F7" s="478"/>
      <c r="G7" s="478"/>
      <c r="H7" s="478"/>
      <c r="I7" s="478"/>
    </row>
    <row r="8" spans="1:9" ht="12.75">
      <c r="A8" s="478"/>
      <c r="B8" s="478"/>
      <c r="C8" s="478"/>
      <c r="D8" s="478"/>
      <c r="E8" s="478"/>
      <c r="F8" s="478"/>
      <c r="G8" s="478"/>
      <c r="H8" s="478"/>
      <c r="I8" s="478"/>
    </row>
    <row r="9" spans="1:9" ht="12.75">
      <c r="A9" s="478"/>
      <c r="B9" s="478"/>
      <c r="C9" s="478"/>
      <c r="D9" s="478"/>
      <c r="E9" s="478"/>
      <c r="F9" s="478"/>
      <c r="G9" s="478"/>
      <c r="H9" s="478"/>
      <c r="I9" s="478"/>
    </row>
    <row r="10" spans="1:9" ht="18">
      <c r="A10" s="111"/>
      <c r="B10" s="111"/>
      <c r="C10" s="111"/>
      <c r="D10" s="478" t="s">
        <v>131</v>
      </c>
      <c r="E10" s="478"/>
      <c r="F10" s="478"/>
      <c r="G10" s="111"/>
      <c r="H10" s="111"/>
      <c r="I10" s="111"/>
    </row>
    <row r="11" spans="1:9" ht="12.75">
      <c r="A11" s="479" t="s">
        <v>239</v>
      </c>
      <c r="B11" s="479"/>
      <c r="C11" s="479"/>
      <c r="D11" s="479"/>
      <c r="E11" s="479"/>
      <c r="F11" s="479"/>
      <c r="G11" s="479"/>
      <c r="H11" s="479"/>
      <c r="I11" s="479"/>
    </row>
    <row r="12" spans="1:9" ht="12.75">
      <c r="A12" s="479"/>
      <c r="B12" s="479"/>
      <c r="C12" s="479"/>
      <c r="D12" s="479"/>
      <c r="E12" s="479"/>
      <c r="F12" s="479"/>
      <c r="G12" s="479"/>
      <c r="H12" s="479"/>
      <c r="I12" s="479"/>
    </row>
  </sheetData>
  <sheetProtection/>
  <mergeCells count="3">
    <mergeCell ref="A7:I9"/>
    <mergeCell ref="A11:I12"/>
    <mergeCell ref="D10:F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&amp;L&amp;"Arial,Dőlt"&amp;8TENDER TERV&amp;C&amp;"Arial,Dőlt"&amp;8CSHKiv&amp;R&amp;"Arial,Dőlt"&amp;8Bp. II. ker. PESTHIDEGKÚT
H9,H10,H13,H14 ÖBLÖZETEK
csapadékvíz elvezetése</oddHeader>
    <oddFooter>&amp;L&amp;"Arial,Dőlt"&amp;8 2009. január&amp;R&amp;"Arial,Dőlt"&amp;8Készítette: Bognár Márk
Kallay Viktor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2:AS42"/>
  <sheetViews>
    <sheetView zoomScalePageLayoutView="0" workbookViewId="0" topLeftCell="G1">
      <selection activeCell="Q26" sqref="Q26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3" width="12.421875" style="0" customWidth="1"/>
    <col min="4" max="4" width="4.7109375" style="0" customWidth="1"/>
    <col min="5" max="5" width="5.140625" style="0" customWidth="1"/>
    <col min="6" max="6" width="8.8515625" style="0" customWidth="1"/>
    <col min="7" max="7" width="13.8515625" style="0" customWidth="1"/>
    <col min="8" max="8" width="17.140625" style="0" customWidth="1"/>
    <col min="9" max="12" width="6.7109375" style="0" customWidth="1"/>
    <col min="13" max="15" width="5.140625" style="0" customWidth="1"/>
    <col min="16" max="16" width="3.7109375" style="0" customWidth="1"/>
    <col min="17" max="17" width="8.421875" style="0" customWidth="1"/>
    <col min="18" max="27" width="3.7109375" style="0" customWidth="1"/>
    <col min="28" max="28" width="5.140625" style="0" customWidth="1"/>
    <col min="29" max="34" width="5.7109375" style="0" customWidth="1"/>
  </cols>
  <sheetData>
    <row r="2" ht="18">
      <c r="B2" s="137" t="s">
        <v>154</v>
      </c>
    </row>
    <row r="3" ht="18">
      <c r="B3" s="137"/>
    </row>
    <row r="4" spans="2:4" ht="15">
      <c r="B4" s="138" t="s">
        <v>155</v>
      </c>
      <c r="D4" s="139" t="s">
        <v>240</v>
      </c>
    </row>
    <row r="5" ht="13.5" thickBot="1"/>
    <row r="6" spans="2:34" ht="27" customHeight="1">
      <c r="B6" s="500" t="s">
        <v>0</v>
      </c>
      <c r="C6" s="480" t="s">
        <v>157</v>
      </c>
      <c r="D6" s="480" t="s">
        <v>1</v>
      </c>
      <c r="E6" s="480" t="s">
        <v>41</v>
      </c>
      <c r="F6" s="503" t="s">
        <v>2</v>
      </c>
      <c r="G6" s="500" t="s">
        <v>3</v>
      </c>
      <c r="H6" s="507" t="s">
        <v>4</v>
      </c>
      <c r="I6" s="488" t="s">
        <v>5</v>
      </c>
      <c r="J6" s="480" t="s">
        <v>6</v>
      </c>
      <c r="K6" s="480" t="s">
        <v>7</v>
      </c>
      <c r="L6" s="480" t="s">
        <v>8</v>
      </c>
      <c r="M6" s="480" t="s">
        <v>9</v>
      </c>
      <c r="N6" s="480" t="s">
        <v>12</v>
      </c>
      <c r="O6" s="480" t="s">
        <v>13</v>
      </c>
      <c r="P6" s="480" t="s">
        <v>14</v>
      </c>
      <c r="Q6" s="480" t="s">
        <v>15</v>
      </c>
      <c r="R6" s="480" t="s">
        <v>26</v>
      </c>
      <c r="S6" s="480" t="s">
        <v>129</v>
      </c>
      <c r="T6" s="480" t="s">
        <v>27</v>
      </c>
      <c r="U6" s="480" t="s">
        <v>17</v>
      </c>
      <c r="V6" s="480" t="s">
        <v>19</v>
      </c>
      <c r="W6" s="480" t="s">
        <v>20</v>
      </c>
      <c r="X6" s="480" t="s">
        <v>21</v>
      </c>
      <c r="Y6" s="494" t="s">
        <v>28</v>
      </c>
      <c r="Z6" s="494" t="s">
        <v>22</v>
      </c>
      <c r="AA6" s="497" t="s">
        <v>23</v>
      </c>
      <c r="AB6" s="491" t="s">
        <v>24</v>
      </c>
      <c r="AC6" s="497" t="s">
        <v>36</v>
      </c>
      <c r="AD6" s="497" t="s">
        <v>30</v>
      </c>
      <c r="AE6" s="497" t="s">
        <v>31</v>
      </c>
      <c r="AF6" s="497" t="s">
        <v>32</v>
      </c>
      <c r="AG6" s="497" t="s">
        <v>35</v>
      </c>
      <c r="AH6" s="497" t="s">
        <v>128</v>
      </c>
    </row>
    <row r="7" spans="2:34" ht="20.25" customHeight="1">
      <c r="B7" s="501"/>
      <c r="C7" s="481"/>
      <c r="D7" s="481"/>
      <c r="E7" s="481"/>
      <c r="F7" s="504"/>
      <c r="G7" s="501"/>
      <c r="H7" s="508"/>
      <c r="I7" s="489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95"/>
      <c r="Z7" s="495"/>
      <c r="AA7" s="498"/>
      <c r="AB7" s="492"/>
      <c r="AC7" s="498"/>
      <c r="AD7" s="498"/>
      <c r="AE7" s="498"/>
      <c r="AF7" s="498"/>
      <c r="AG7" s="498"/>
      <c r="AH7" s="498"/>
    </row>
    <row r="8" spans="2:34" ht="12.75">
      <c r="B8" s="501"/>
      <c r="C8" s="481"/>
      <c r="D8" s="481"/>
      <c r="E8" s="481"/>
      <c r="F8" s="504"/>
      <c r="G8" s="501"/>
      <c r="H8" s="508"/>
      <c r="I8" s="489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95"/>
      <c r="Z8" s="495"/>
      <c r="AA8" s="498"/>
      <c r="AB8" s="492"/>
      <c r="AC8" s="498"/>
      <c r="AD8" s="498"/>
      <c r="AE8" s="498"/>
      <c r="AF8" s="498"/>
      <c r="AG8" s="498"/>
      <c r="AH8" s="498"/>
    </row>
    <row r="9" spans="2:34" ht="12.75">
      <c r="B9" s="501"/>
      <c r="C9" s="481"/>
      <c r="D9" s="481"/>
      <c r="E9" s="481"/>
      <c r="F9" s="504"/>
      <c r="G9" s="501"/>
      <c r="H9" s="508"/>
      <c r="I9" s="489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95"/>
      <c r="Z9" s="495"/>
      <c r="AA9" s="498"/>
      <c r="AB9" s="492"/>
      <c r="AC9" s="498"/>
      <c r="AD9" s="498"/>
      <c r="AE9" s="498"/>
      <c r="AF9" s="498"/>
      <c r="AG9" s="498"/>
      <c r="AH9" s="498"/>
    </row>
    <row r="10" spans="2:34" ht="12.75">
      <c r="B10" s="501"/>
      <c r="C10" s="481"/>
      <c r="D10" s="481"/>
      <c r="E10" s="481"/>
      <c r="F10" s="504"/>
      <c r="G10" s="501"/>
      <c r="H10" s="508"/>
      <c r="I10" s="489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95"/>
      <c r="Z10" s="495"/>
      <c r="AA10" s="498"/>
      <c r="AB10" s="492"/>
      <c r="AC10" s="498"/>
      <c r="AD10" s="498"/>
      <c r="AE10" s="498"/>
      <c r="AF10" s="498"/>
      <c r="AG10" s="498"/>
      <c r="AH10" s="498"/>
    </row>
    <row r="11" spans="2:34" ht="12.75">
      <c r="B11" s="501"/>
      <c r="C11" s="481"/>
      <c r="D11" s="481"/>
      <c r="E11" s="481"/>
      <c r="F11" s="504"/>
      <c r="G11" s="501"/>
      <c r="H11" s="508"/>
      <c r="I11" s="489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95"/>
      <c r="Z11" s="495"/>
      <c r="AA11" s="498"/>
      <c r="AB11" s="492"/>
      <c r="AC11" s="498"/>
      <c r="AD11" s="498"/>
      <c r="AE11" s="498"/>
      <c r="AF11" s="498"/>
      <c r="AG11" s="498"/>
      <c r="AH11" s="498"/>
    </row>
    <row r="12" spans="2:34" ht="43.5" customHeight="1" thickBot="1">
      <c r="B12" s="502"/>
      <c r="C12" s="482"/>
      <c r="D12" s="482"/>
      <c r="E12" s="482"/>
      <c r="F12" s="505"/>
      <c r="G12" s="506"/>
      <c r="H12" s="509"/>
      <c r="I12" s="490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95"/>
      <c r="Z12" s="496"/>
      <c r="AA12" s="499"/>
      <c r="AB12" s="493"/>
      <c r="AC12" s="499"/>
      <c r="AD12" s="499"/>
      <c r="AE12" s="499"/>
      <c r="AF12" s="499"/>
      <c r="AG12" s="499"/>
      <c r="AH12" s="499"/>
    </row>
    <row r="13" spans="2:34" ht="13.5" thickBot="1">
      <c r="B13" s="1"/>
      <c r="C13" s="2"/>
      <c r="D13" s="2" t="s">
        <v>11</v>
      </c>
      <c r="E13" s="2" t="s">
        <v>11</v>
      </c>
      <c r="F13" s="134"/>
      <c r="G13" s="12"/>
      <c r="H13" s="261"/>
      <c r="I13" s="135"/>
      <c r="J13" s="2"/>
      <c r="K13" s="2"/>
      <c r="L13" s="2"/>
      <c r="M13" s="2" t="s">
        <v>10</v>
      </c>
      <c r="N13" s="2"/>
      <c r="O13" s="2"/>
      <c r="P13" s="2"/>
      <c r="Q13" s="2" t="s">
        <v>16</v>
      </c>
      <c r="R13" s="2" t="s">
        <v>18</v>
      </c>
      <c r="S13" s="2" t="s">
        <v>18</v>
      </c>
      <c r="T13" s="2" t="s">
        <v>18</v>
      </c>
      <c r="U13" s="2" t="s">
        <v>18</v>
      </c>
      <c r="V13" s="2" t="s">
        <v>18</v>
      </c>
      <c r="W13" s="2" t="s">
        <v>18</v>
      </c>
      <c r="X13" s="2" t="s">
        <v>18</v>
      </c>
      <c r="Y13" s="2" t="s">
        <v>18</v>
      </c>
      <c r="Z13" s="2" t="s">
        <v>18</v>
      </c>
      <c r="AA13" s="3" t="s">
        <v>18</v>
      </c>
      <c r="AB13" s="324" t="s">
        <v>16</v>
      </c>
      <c r="AC13" s="3" t="s">
        <v>29</v>
      </c>
      <c r="AD13" s="3" t="s">
        <v>33</v>
      </c>
      <c r="AE13" s="3" t="s">
        <v>33</v>
      </c>
      <c r="AF13" s="3" t="s">
        <v>34</v>
      </c>
      <c r="AG13" s="3" t="s">
        <v>34</v>
      </c>
      <c r="AH13" s="3" t="s">
        <v>34</v>
      </c>
    </row>
    <row r="14" spans="2:34" ht="13.5" customHeight="1" thickBot="1">
      <c r="B14" s="349" t="s">
        <v>241</v>
      </c>
      <c r="C14" s="15"/>
      <c r="D14" s="15">
        <v>1000</v>
      </c>
      <c r="E14" s="15">
        <v>500</v>
      </c>
      <c r="F14" s="350" t="s">
        <v>166</v>
      </c>
      <c r="G14" s="351">
        <v>642128.5894</v>
      </c>
      <c r="H14" s="352">
        <v>246923.6109</v>
      </c>
      <c r="I14" s="35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350"/>
      <c r="AB14" s="7"/>
      <c r="AC14" s="7"/>
      <c r="AD14" s="354"/>
      <c r="AE14" s="355"/>
      <c r="AF14" s="356"/>
      <c r="AG14" s="357"/>
      <c r="AH14" s="357"/>
    </row>
    <row r="15" spans="2:34" ht="13.5" customHeight="1">
      <c r="B15" s="367" t="s">
        <v>242</v>
      </c>
      <c r="C15" s="368"/>
      <c r="D15" s="368">
        <v>1000</v>
      </c>
      <c r="E15" s="368">
        <v>500</v>
      </c>
      <c r="F15" s="369" t="s">
        <v>251</v>
      </c>
      <c r="G15" s="198">
        <v>642125.787</v>
      </c>
      <c r="H15" s="250">
        <v>246939.575</v>
      </c>
      <c r="I15" s="370">
        <v>265.07</v>
      </c>
      <c r="J15" s="246">
        <v>263.03</v>
      </c>
      <c r="K15" s="368"/>
      <c r="L15" s="246">
        <v>263.03</v>
      </c>
      <c r="M15" s="246">
        <v>0</v>
      </c>
      <c r="N15" s="246">
        <v>1</v>
      </c>
      <c r="O15" s="246" t="s">
        <v>25</v>
      </c>
      <c r="P15" s="246" t="s">
        <v>25</v>
      </c>
      <c r="Q15" s="246">
        <v>204.3</v>
      </c>
      <c r="R15" s="368">
        <f aca="true" t="shared" si="0" ref="R15:R25">ROUNDUP(((Q15-100)/30),0)</f>
        <v>4</v>
      </c>
      <c r="S15" s="368">
        <v>1</v>
      </c>
      <c r="T15" s="368" t="s">
        <v>25</v>
      </c>
      <c r="U15" s="246"/>
      <c r="V15" s="246"/>
      <c r="W15" s="246"/>
      <c r="X15" s="246">
        <v>1</v>
      </c>
      <c r="Y15" s="368">
        <v>1</v>
      </c>
      <c r="Z15" s="246">
        <v>1</v>
      </c>
      <c r="AA15" s="369">
        <v>1</v>
      </c>
      <c r="AB15" s="371">
        <v>1.3</v>
      </c>
      <c r="AC15" s="372">
        <f aca="true" t="shared" si="1" ref="AC15:AC25">$AL$41</f>
        <v>1.13</v>
      </c>
      <c r="AD15" s="373">
        <f aca="true" t="shared" si="2" ref="AD15:AD25">$AM$41+$AQ$38*(AB15/100)</f>
        <v>2.56082</v>
      </c>
      <c r="AE15" s="374">
        <f aca="true" t="shared" si="3" ref="AE15:AE25">$AN$38+(AB15/100)*$AR$38</f>
        <v>7.996460000000001</v>
      </c>
      <c r="AF15" s="375">
        <f aca="true" t="shared" si="4" ref="AF15:AF24">$AO$38+(AB15/100)*$AS$38</f>
        <v>1.75885</v>
      </c>
      <c r="AG15" s="376">
        <f aca="true" t="shared" si="5" ref="AG15:AG23">$AK$41</f>
        <v>0.951</v>
      </c>
      <c r="AH15" s="376">
        <f aca="true" t="shared" si="6" ref="AH15:AH24">(AB15/100)*$AP$38</f>
        <v>0.008671000000000002</v>
      </c>
    </row>
    <row r="16" spans="2:34" ht="13.5" customHeight="1">
      <c r="B16" s="338" t="s">
        <v>243</v>
      </c>
      <c r="C16" s="339"/>
      <c r="D16" s="339">
        <v>1000</v>
      </c>
      <c r="E16" s="339">
        <v>500</v>
      </c>
      <c r="F16" s="340" t="s">
        <v>252</v>
      </c>
      <c r="G16" s="341">
        <v>642104.773</v>
      </c>
      <c r="H16" s="253">
        <v>246936.009</v>
      </c>
      <c r="I16" s="342">
        <v>265.76</v>
      </c>
      <c r="J16" s="240">
        <v>263.72</v>
      </c>
      <c r="K16" s="339"/>
      <c r="L16" s="240">
        <v>263.72</v>
      </c>
      <c r="M16" s="240">
        <v>0</v>
      </c>
      <c r="N16" s="240">
        <v>1</v>
      </c>
      <c r="O16" s="240" t="s">
        <v>25</v>
      </c>
      <c r="P16" s="240" t="s">
        <v>25</v>
      </c>
      <c r="Q16" s="240">
        <v>204.3</v>
      </c>
      <c r="R16" s="339">
        <f t="shared" si="0"/>
        <v>4</v>
      </c>
      <c r="S16" s="339">
        <v>1</v>
      </c>
      <c r="T16" s="339" t="s">
        <v>25</v>
      </c>
      <c r="U16" s="240"/>
      <c r="V16" s="240"/>
      <c r="W16" s="240"/>
      <c r="X16" s="240">
        <v>1</v>
      </c>
      <c r="Y16" s="339">
        <v>1</v>
      </c>
      <c r="Z16" s="240">
        <v>1</v>
      </c>
      <c r="AA16" s="340">
        <v>1</v>
      </c>
      <c r="AB16" s="343">
        <v>1.3</v>
      </c>
      <c r="AC16" s="344">
        <f t="shared" si="1"/>
        <v>1.13</v>
      </c>
      <c r="AD16" s="345">
        <f t="shared" si="2"/>
        <v>2.56082</v>
      </c>
      <c r="AE16" s="346">
        <f t="shared" si="3"/>
        <v>7.996460000000001</v>
      </c>
      <c r="AF16" s="347">
        <f t="shared" si="4"/>
        <v>1.75885</v>
      </c>
      <c r="AG16" s="348">
        <f t="shared" si="5"/>
        <v>0.951</v>
      </c>
      <c r="AH16" s="348">
        <f t="shared" si="6"/>
        <v>0.008671000000000002</v>
      </c>
    </row>
    <row r="17" spans="2:37" ht="13.5" customHeight="1">
      <c r="B17" s="338" t="s">
        <v>244</v>
      </c>
      <c r="C17" s="339"/>
      <c r="D17" s="339">
        <v>1000</v>
      </c>
      <c r="E17" s="339">
        <v>500</v>
      </c>
      <c r="F17" s="340" t="s">
        <v>253</v>
      </c>
      <c r="G17" s="341">
        <v>642083.427</v>
      </c>
      <c r="H17" s="253">
        <v>246932.357</v>
      </c>
      <c r="I17" s="342">
        <v>266.56</v>
      </c>
      <c r="J17" s="240">
        <v>264.39</v>
      </c>
      <c r="K17" s="339"/>
      <c r="L17" s="240">
        <v>264.39</v>
      </c>
      <c r="M17" s="240">
        <v>0</v>
      </c>
      <c r="N17" s="240">
        <v>1</v>
      </c>
      <c r="O17" s="240" t="s">
        <v>25</v>
      </c>
      <c r="P17" s="240" t="s">
        <v>25</v>
      </c>
      <c r="Q17" s="240">
        <v>217.2</v>
      </c>
      <c r="R17" s="339">
        <f t="shared" si="0"/>
        <v>4</v>
      </c>
      <c r="S17" s="339">
        <v>1</v>
      </c>
      <c r="T17" s="339" t="s">
        <v>25</v>
      </c>
      <c r="U17" s="240"/>
      <c r="V17" s="240"/>
      <c r="W17" s="240">
        <v>1</v>
      </c>
      <c r="X17" s="240"/>
      <c r="Y17" s="339">
        <v>1</v>
      </c>
      <c r="Z17" s="240"/>
      <c r="AA17" s="340"/>
      <c r="AB17" s="343">
        <v>4.2</v>
      </c>
      <c r="AC17" s="344">
        <f t="shared" si="1"/>
        <v>1.13</v>
      </c>
      <c r="AD17" s="345">
        <f t="shared" si="2"/>
        <v>2.6518800000000002</v>
      </c>
      <c r="AE17" s="346">
        <f t="shared" si="3"/>
        <v>8.211640000000001</v>
      </c>
      <c r="AF17" s="347">
        <f t="shared" si="4"/>
        <v>1.8009</v>
      </c>
      <c r="AG17" s="348">
        <f t="shared" si="5"/>
        <v>0.951</v>
      </c>
      <c r="AH17" s="348">
        <f t="shared" si="6"/>
        <v>0.028014000000000004</v>
      </c>
      <c r="AJ17" s="72"/>
      <c r="AK17" s="72"/>
    </row>
    <row r="18" spans="2:37" ht="13.5" customHeight="1">
      <c r="B18" s="338" t="s">
        <v>245</v>
      </c>
      <c r="C18" s="339"/>
      <c r="D18" s="339">
        <v>1000</v>
      </c>
      <c r="E18" s="339">
        <v>500</v>
      </c>
      <c r="F18" s="340" t="s">
        <v>254</v>
      </c>
      <c r="G18" s="341">
        <v>642079.356</v>
      </c>
      <c r="H18" s="253">
        <v>246934.419</v>
      </c>
      <c r="I18" s="342">
        <v>266.82</v>
      </c>
      <c r="J18" s="240">
        <v>265.2</v>
      </c>
      <c r="K18" s="339"/>
      <c r="L18" s="240">
        <v>264.8</v>
      </c>
      <c r="M18" s="240">
        <v>0.4</v>
      </c>
      <c r="N18" s="240" t="s">
        <v>25</v>
      </c>
      <c r="O18" s="240">
        <v>1</v>
      </c>
      <c r="P18" s="240" t="s">
        <v>25</v>
      </c>
      <c r="Q18" s="240">
        <v>201.9</v>
      </c>
      <c r="R18" s="339">
        <f t="shared" si="0"/>
        <v>4</v>
      </c>
      <c r="S18" s="339">
        <v>1</v>
      </c>
      <c r="T18" s="339" t="s">
        <v>25</v>
      </c>
      <c r="U18" s="240"/>
      <c r="V18" s="240"/>
      <c r="W18" s="240"/>
      <c r="X18" s="240">
        <v>1</v>
      </c>
      <c r="Y18" s="339">
        <v>1</v>
      </c>
      <c r="Z18" s="240">
        <v>1</v>
      </c>
      <c r="AA18" s="340"/>
      <c r="AB18" s="343">
        <v>3.9</v>
      </c>
      <c r="AC18" s="344">
        <f t="shared" si="1"/>
        <v>1.13</v>
      </c>
      <c r="AD18" s="345">
        <f t="shared" si="2"/>
        <v>2.64246</v>
      </c>
      <c r="AE18" s="346">
        <f t="shared" si="3"/>
        <v>8.18938</v>
      </c>
      <c r="AF18" s="347">
        <f t="shared" si="4"/>
        <v>1.79655</v>
      </c>
      <c r="AG18" s="348">
        <f t="shared" si="5"/>
        <v>0.951</v>
      </c>
      <c r="AH18" s="348">
        <f t="shared" si="6"/>
        <v>0.026013</v>
      </c>
      <c r="AJ18" s="72"/>
      <c r="AK18" s="72"/>
    </row>
    <row r="19" spans="2:37" ht="13.5" customHeight="1" thickBot="1">
      <c r="B19" s="377" t="s">
        <v>246</v>
      </c>
      <c r="C19" s="378"/>
      <c r="D19" s="378">
        <v>1000</v>
      </c>
      <c r="E19" s="378">
        <v>500</v>
      </c>
      <c r="F19" s="379" t="s">
        <v>255</v>
      </c>
      <c r="G19" s="380">
        <v>642045.33</v>
      </c>
      <c r="H19" s="254">
        <v>246928.728</v>
      </c>
      <c r="I19" s="381">
        <v>268.87</v>
      </c>
      <c r="J19" s="249">
        <v>267.57</v>
      </c>
      <c r="K19" s="378"/>
      <c r="L19" s="249">
        <v>266.86</v>
      </c>
      <c r="M19" s="249">
        <v>0.71</v>
      </c>
      <c r="N19" s="249" t="s">
        <v>25</v>
      </c>
      <c r="O19" s="249">
        <v>1</v>
      </c>
      <c r="P19" s="249" t="s">
        <v>25</v>
      </c>
      <c r="Q19" s="249">
        <v>209.5</v>
      </c>
      <c r="R19" s="378">
        <f t="shared" si="0"/>
        <v>4</v>
      </c>
      <c r="S19" s="378">
        <v>1</v>
      </c>
      <c r="T19" s="378" t="s">
        <v>25</v>
      </c>
      <c r="U19" s="249"/>
      <c r="V19" s="249"/>
      <c r="W19" s="249"/>
      <c r="X19" s="249">
        <v>1</v>
      </c>
      <c r="Y19" s="378">
        <v>1</v>
      </c>
      <c r="Z19" s="249">
        <v>2</v>
      </c>
      <c r="AA19" s="379"/>
      <c r="AB19" s="382">
        <v>1.5</v>
      </c>
      <c r="AC19" s="383">
        <f t="shared" si="1"/>
        <v>1.13</v>
      </c>
      <c r="AD19" s="384">
        <f t="shared" si="2"/>
        <v>2.5671</v>
      </c>
      <c r="AE19" s="385">
        <f t="shared" si="3"/>
        <v>8.0113</v>
      </c>
      <c r="AF19" s="386">
        <f t="shared" si="4"/>
        <v>1.76175</v>
      </c>
      <c r="AG19" s="387">
        <f t="shared" si="5"/>
        <v>0.951</v>
      </c>
      <c r="AH19" s="387">
        <f t="shared" si="6"/>
        <v>0.010005</v>
      </c>
      <c r="AJ19" s="132"/>
      <c r="AK19" s="132"/>
    </row>
    <row r="20" spans="2:37" ht="13.5" customHeight="1">
      <c r="B20" s="358" t="s">
        <v>247</v>
      </c>
      <c r="C20" s="9"/>
      <c r="D20" s="9">
        <v>1000</v>
      </c>
      <c r="E20" s="9">
        <v>500</v>
      </c>
      <c r="F20" s="359" t="s">
        <v>256</v>
      </c>
      <c r="G20" s="14">
        <v>642014.776</v>
      </c>
      <c r="H20" s="360">
        <v>246924.065</v>
      </c>
      <c r="I20" s="244">
        <v>270.77</v>
      </c>
      <c r="J20" s="242">
        <v>268.65</v>
      </c>
      <c r="K20" s="9"/>
      <c r="L20" s="242">
        <v>267.72</v>
      </c>
      <c r="M20" s="242">
        <v>0.93</v>
      </c>
      <c r="N20" s="242" t="s">
        <v>25</v>
      </c>
      <c r="O20" s="242">
        <v>1</v>
      </c>
      <c r="P20" s="242" t="s">
        <v>25</v>
      </c>
      <c r="Q20" s="242">
        <v>305</v>
      </c>
      <c r="R20" s="9">
        <f t="shared" si="0"/>
        <v>7</v>
      </c>
      <c r="S20" s="9">
        <v>1</v>
      </c>
      <c r="T20" s="9" t="s">
        <v>25</v>
      </c>
      <c r="U20" s="242">
        <v>1</v>
      </c>
      <c r="V20" s="242"/>
      <c r="W20" s="242"/>
      <c r="X20" s="242">
        <v>1</v>
      </c>
      <c r="Y20" s="9">
        <v>1</v>
      </c>
      <c r="Z20" s="242">
        <v>1</v>
      </c>
      <c r="AA20" s="359">
        <v>1</v>
      </c>
      <c r="AB20" s="361">
        <v>2</v>
      </c>
      <c r="AC20" s="362">
        <f t="shared" si="1"/>
        <v>1.13</v>
      </c>
      <c r="AD20" s="363">
        <f t="shared" si="2"/>
        <v>2.5828</v>
      </c>
      <c r="AE20" s="364">
        <f t="shared" si="3"/>
        <v>8.0484</v>
      </c>
      <c r="AF20" s="365">
        <f t="shared" si="4"/>
        <v>1.769</v>
      </c>
      <c r="AG20" s="366">
        <f t="shared" si="5"/>
        <v>0.951</v>
      </c>
      <c r="AH20" s="366">
        <f t="shared" si="6"/>
        <v>0.013340000000000001</v>
      </c>
      <c r="AJ20" s="72"/>
      <c r="AK20" s="72"/>
    </row>
    <row r="21" spans="2:37" ht="13.5" customHeight="1">
      <c r="B21" s="259" t="s">
        <v>248</v>
      </c>
      <c r="C21" s="4"/>
      <c r="D21" s="4">
        <v>1000</v>
      </c>
      <c r="E21" s="4">
        <v>500</v>
      </c>
      <c r="F21" s="327" t="s">
        <v>257</v>
      </c>
      <c r="G21" s="194">
        <v>642006.43</v>
      </c>
      <c r="H21" s="325">
        <v>246922.791</v>
      </c>
      <c r="I21" s="6">
        <v>271.37</v>
      </c>
      <c r="J21" s="180">
        <v>269.2</v>
      </c>
      <c r="K21" s="4"/>
      <c r="L21" s="180">
        <v>269.2</v>
      </c>
      <c r="M21" s="180">
        <v>0</v>
      </c>
      <c r="N21" s="180">
        <v>1</v>
      </c>
      <c r="O21" s="180" t="s">
        <v>25</v>
      </c>
      <c r="P21" s="180" t="s">
        <v>25</v>
      </c>
      <c r="Q21" s="180">
        <v>217.5</v>
      </c>
      <c r="R21" s="4">
        <f t="shared" si="0"/>
        <v>4</v>
      </c>
      <c r="S21" s="4">
        <v>1</v>
      </c>
      <c r="T21" s="4" t="s">
        <v>25</v>
      </c>
      <c r="U21" s="180"/>
      <c r="V21" s="180"/>
      <c r="W21" s="180">
        <v>1</v>
      </c>
      <c r="X21" s="180"/>
      <c r="Y21" s="4">
        <v>1</v>
      </c>
      <c r="Z21" s="180"/>
      <c r="AA21" s="327"/>
      <c r="AB21" s="328">
        <v>4.5</v>
      </c>
      <c r="AC21" s="262">
        <f t="shared" si="1"/>
        <v>1.13</v>
      </c>
      <c r="AD21" s="263">
        <f t="shared" si="2"/>
        <v>2.6613</v>
      </c>
      <c r="AE21" s="264">
        <f t="shared" si="3"/>
        <v>8.2339</v>
      </c>
      <c r="AF21" s="267">
        <f t="shared" si="4"/>
        <v>1.80525</v>
      </c>
      <c r="AG21" s="265">
        <f t="shared" si="5"/>
        <v>0.951</v>
      </c>
      <c r="AH21" s="265">
        <f t="shared" si="6"/>
        <v>0.030015</v>
      </c>
      <c r="AJ21" s="72"/>
      <c r="AK21" s="72"/>
    </row>
    <row r="22" spans="2:34" ht="13.5" customHeight="1">
      <c r="B22" s="259" t="s">
        <v>249</v>
      </c>
      <c r="C22" s="4"/>
      <c r="D22" s="4">
        <v>1000</v>
      </c>
      <c r="E22" s="4">
        <v>400</v>
      </c>
      <c r="F22" s="327" t="s">
        <v>258</v>
      </c>
      <c r="G22" s="194">
        <v>641998.711</v>
      </c>
      <c r="H22" s="325">
        <v>246919.061</v>
      </c>
      <c r="I22" s="6">
        <v>272.41</v>
      </c>
      <c r="J22" s="180">
        <v>269.99</v>
      </c>
      <c r="K22" s="4"/>
      <c r="L22" s="180">
        <v>269.99</v>
      </c>
      <c r="M22" s="180">
        <v>0</v>
      </c>
      <c r="N22" s="180">
        <v>1</v>
      </c>
      <c r="O22" s="180" t="s">
        <v>25</v>
      </c>
      <c r="P22" s="180" t="s">
        <v>25</v>
      </c>
      <c r="Q22" s="180">
        <v>241.7</v>
      </c>
      <c r="R22" s="4">
        <f t="shared" si="0"/>
        <v>5</v>
      </c>
      <c r="S22" s="4">
        <v>1</v>
      </c>
      <c r="T22" s="4" t="s">
        <v>25</v>
      </c>
      <c r="U22" s="180"/>
      <c r="V22" s="180">
        <v>1</v>
      </c>
      <c r="W22" s="180"/>
      <c r="X22" s="180"/>
      <c r="Y22" s="4">
        <v>1</v>
      </c>
      <c r="Z22" s="180"/>
      <c r="AA22" s="327"/>
      <c r="AB22" s="328">
        <v>3.7</v>
      </c>
      <c r="AC22" s="262">
        <f t="shared" si="1"/>
        <v>1.13</v>
      </c>
      <c r="AD22" s="263">
        <f t="shared" si="2"/>
        <v>2.63618</v>
      </c>
      <c r="AE22" s="264">
        <f t="shared" si="3"/>
        <v>8.17454</v>
      </c>
      <c r="AF22" s="267">
        <f t="shared" si="4"/>
        <v>1.79365</v>
      </c>
      <c r="AG22" s="265">
        <f t="shared" si="5"/>
        <v>0.951</v>
      </c>
      <c r="AH22" s="265">
        <f t="shared" si="6"/>
        <v>0.024679000000000006</v>
      </c>
    </row>
    <row r="23" spans="2:34" ht="13.5" customHeight="1">
      <c r="B23" s="259" t="s">
        <v>250</v>
      </c>
      <c r="C23" s="4"/>
      <c r="D23" s="4">
        <v>1000</v>
      </c>
      <c r="E23" s="4">
        <v>400</v>
      </c>
      <c r="F23" s="327" t="s">
        <v>259</v>
      </c>
      <c r="G23" s="194">
        <v>642009.632</v>
      </c>
      <c r="H23" s="325">
        <v>246897.873</v>
      </c>
      <c r="I23" s="6">
        <v>272.28</v>
      </c>
      <c r="J23" s="180">
        <v>270.11</v>
      </c>
      <c r="K23" s="4"/>
      <c r="L23" s="180">
        <v>270.11</v>
      </c>
      <c r="M23" s="180">
        <v>0.46</v>
      </c>
      <c r="N23" s="389" t="s">
        <v>25</v>
      </c>
      <c r="O23" s="180">
        <v>1</v>
      </c>
      <c r="P23" s="180" t="s">
        <v>25</v>
      </c>
      <c r="Q23" s="180">
        <v>217.3</v>
      </c>
      <c r="R23" s="4">
        <f t="shared" si="0"/>
        <v>4</v>
      </c>
      <c r="S23" s="4">
        <v>1</v>
      </c>
      <c r="T23" s="4" t="s">
        <v>25</v>
      </c>
      <c r="U23" s="180"/>
      <c r="V23" s="180"/>
      <c r="W23" s="180">
        <v>1</v>
      </c>
      <c r="X23" s="180"/>
      <c r="Y23" s="4">
        <v>1</v>
      </c>
      <c r="Z23" s="180"/>
      <c r="AA23" s="327"/>
      <c r="AB23" s="328">
        <v>4.3</v>
      </c>
      <c r="AC23" s="262">
        <f t="shared" si="1"/>
        <v>1.13</v>
      </c>
      <c r="AD23" s="263">
        <f t="shared" si="2"/>
        <v>2.65502</v>
      </c>
      <c r="AE23" s="264">
        <f t="shared" si="3"/>
        <v>8.21906</v>
      </c>
      <c r="AF23" s="267">
        <f t="shared" si="4"/>
        <v>1.80235</v>
      </c>
      <c r="AG23" s="265">
        <f t="shared" si="5"/>
        <v>0.951</v>
      </c>
      <c r="AH23" s="265">
        <f t="shared" si="6"/>
        <v>0.028680999999999998</v>
      </c>
    </row>
    <row r="24" spans="2:34" ht="13.5" customHeight="1" thickBot="1">
      <c r="B24" s="260" t="s">
        <v>272</v>
      </c>
      <c r="C24" s="5"/>
      <c r="D24" s="5">
        <v>1000</v>
      </c>
      <c r="E24" s="5">
        <v>400</v>
      </c>
      <c r="F24" s="329" t="s">
        <v>260</v>
      </c>
      <c r="G24" s="196"/>
      <c r="H24" s="330"/>
      <c r="I24" s="331">
        <v>273.12</v>
      </c>
      <c r="J24" s="237">
        <v>271.54</v>
      </c>
      <c r="K24" s="5"/>
      <c r="L24" s="237">
        <v>271.53</v>
      </c>
      <c r="M24" s="237"/>
      <c r="N24" s="237"/>
      <c r="O24" s="237"/>
      <c r="P24" s="237"/>
      <c r="Q24" s="237">
        <v>319</v>
      </c>
      <c r="R24" s="5">
        <f t="shared" si="0"/>
        <v>8</v>
      </c>
      <c r="S24" s="391" t="s">
        <v>25</v>
      </c>
      <c r="T24" s="391" t="s">
        <v>25</v>
      </c>
      <c r="U24" s="237"/>
      <c r="V24" s="237"/>
      <c r="W24" s="237">
        <v>1</v>
      </c>
      <c r="X24" s="237"/>
      <c r="Y24" s="5">
        <v>1</v>
      </c>
      <c r="Z24" s="237"/>
      <c r="AA24" s="329"/>
      <c r="AB24" s="332">
        <v>17</v>
      </c>
      <c r="AC24" s="262">
        <f t="shared" si="1"/>
        <v>1.13</v>
      </c>
      <c r="AD24" s="322">
        <f t="shared" si="2"/>
        <v>3.0538</v>
      </c>
      <c r="AE24" s="323">
        <f t="shared" si="3"/>
        <v>9.1614</v>
      </c>
      <c r="AF24" s="268">
        <f t="shared" si="4"/>
        <v>1.9865</v>
      </c>
      <c r="AG24" s="266"/>
      <c r="AH24" s="266">
        <f t="shared" si="6"/>
        <v>0.11339000000000002</v>
      </c>
    </row>
    <row r="25" spans="2:34" ht="13.5" customHeight="1" thickBot="1">
      <c r="B25" s="260" t="s">
        <v>274</v>
      </c>
      <c r="C25" s="5"/>
      <c r="D25" s="5">
        <v>1000</v>
      </c>
      <c r="E25" s="5">
        <v>400</v>
      </c>
      <c r="F25" s="329" t="s">
        <v>275</v>
      </c>
      <c r="G25" s="196"/>
      <c r="H25" s="330"/>
      <c r="I25" s="331">
        <v>273.43</v>
      </c>
      <c r="J25" s="237">
        <v>271.62</v>
      </c>
      <c r="K25" s="5"/>
      <c r="L25" s="237">
        <v>271.6</v>
      </c>
      <c r="M25" s="237"/>
      <c r="N25" s="237"/>
      <c r="O25" s="237"/>
      <c r="P25" s="237"/>
      <c r="Q25" s="237">
        <v>334</v>
      </c>
      <c r="R25" s="390">
        <f t="shared" si="0"/>
        <v>8</v>
      </c>
      <c r="S25" s="391" t="s">
        <v>25</v>
      </c>
      <c r="T25" s="391" t="s">
        <v>25</v>
      </c>
      <c r="U25" s="237"/>
      <c r="V25" s="237"/>
      <c r="W25" s="237"/>
      <c r="X25" s="237">
        <v>1</v>
      </c>
      <c r="Y25" s="5">
        <v>1</v>
      </c>
      <c r="Z25" s="237"/>
      <c r="AA25" s="329"/>
      <c r="AB25" s="332">
        <v>4</v>
      </c>
      <c r="AC25" s="262">
        <f t="shared" si="1"/>
        <v>1.13</v>
      </c>
      <c r="AD25" s="322">
        <f t="shared" si="2"/>
        <v>2.6456</v>
      </c>
      <c r="AE25" s="323">
        <f t="shared" si="3"/>
        <v>8.1968</v>
      </c>
      <c r="AF25" s="268"/>
      <c r="AG25" s="266"/>
      <c r="AH25" s="266"/>
    </row>
    <row r="26" spans="9:34" ht="13.5" thickBot="1">
      <c r="I26" s="256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8"/>
    </row>
    <row r="27" spans="9:34" ht="14.25" thickBot="1" thickTop="1">
      <c r="I27" s="485" t="s">
        <v>102</v>
      </c>
      <c r="J27" s="486"/>
      <c r="K27" s="486"/>
      <c r="L27" s="487"/>
      <c r="M27" s="16"/>
      <c r="N27" s="16"/>
      <c r="O27" s="483"/>
      <c r="P27" s="484"/>
      <c r="Q27" s="484"/>
      <c r="R27" s="150">
        <f>SUM(R15:R25)</f>
        <v>56</v>
      </c>
      <c r="S27" s="150">
        <f>SUM(S15:S25)</f>
        <v>9</v>
      </c>
      <c r="T27" s="150"/>
      <c r="U27" s="150">
        <f aca="true" t="shared" si="7" ref="U27:AH27">SUM(U15:U25)</f>
        <v>1</v>
      </c>
      <c r="V27" s="150">
        <f t="shared" si="7"/>
        <v>1</v>
      </c>
      <c r="W27" s="150">
        <f t="shared" si="7"/>
        <v>4</v>
      </c>
      <c r="X27" s="150">
        <f t="shared" si="7"/>
        <v>6</v>
      </c>
      <c r="Y27" s="150">
        <f t="shared" si="7"/>
        <v>11</v>
      </c>
      <c r="Z27" s="150">
        <f t="shared" si="7"/>
        <v>6</v>
      </c>
      <c r="AA27" s="150">
        <f t="shared" si="7"/>
        <v>3</v>
      </c>
      <c r="AB27" s="150">
        <f t="shared" si="7"/>
        <v>47.7</v>
      </c>
      <c r="AC27" s="150">
        <f t="shared" si="7"/>
        <v>12.429999999999996</v>
      </c>
      <c r="AD27" s="151">
        <f t="shared" si="7"/>
        <v>29.217779999999998</v>
      </c>
      <c r="AE27" s="152">
        <f t="shared" si="7"/>
        <v>90.43933999999999</v>
      </c>
      <c r="AF27" s="151">
        <f t="shared" si="7"/>
        <v>18.033649999999998</v>
      </c>
      <c r="AG27" s="151">
        <f t="shared" si="7"/>
        <v>8.559</v>
      </c>
      <c r="AH27" s="153">
        <f t="shared" si="7"/>
        <v>0.29147900000000004</v>
      </c>
    </row>
    <row r="34" ht="13.5" thickBot="1"/>
    <row r="35" spans="37:45" ht="13.5" thickBot="1">
      <c r="AK35" s="512" t="s">
        <v>53</v>
      </c>
      <c r="AL35" s="513"/>
      <c r="AM35" s="513"/>
      <c r="AN35" s="514"/>
      <c r="AO35" s="515"/>
      <c r="AP35" s="513" t="s">
        <v>58</v>
      </c>
      <c r="AQ35" s="514"/>
      <c r="AR35" s="514"/>
      <c r="AS35" s="516"/>
    </row>
    <row r="36" spans="37:45" ht="12.75">
      <c r="AK36" s="12" t="s">
        <v>35</v>
      </c>
      <c r="AL36" s="15" t="s">
        <v>55</v>
      </c>
      <c r="AM36" s="23" t="s">
        <v>56</v>
      </c>
      <c r="AN36" s="7" t="s">
        <v>59</v>
      </c>
      <c r="AO36" s="28" t="s">
        <v>60</v>
      </c>
      <c r="AP36" s="27" t="s">
        <v>54</v>
      </c>
      <c r="AQ36" s="7" t="s">
        <v>56</v>
      </c>
      <c r="AR36" s="7" t="s">
        <v>59</v>
      </c>
      <c r="AS36" s="7" t="s">
        <v>60</v>
      </c>
    </row>
    <row r="37" spans="37:45" ht="13.5" thickBot="1">
      <c r="AK37" s="13"/>
      <c r="AL37" s="16" t="s">
        <v>61</v>
      </c>
      <c r="AM37" s="10" t="s">
        <v>61</v>
      </c>
      <c r="AN37" s="26"/>
      <c r="AO37" s="29"/>
      <c r="AP37" s="11"/>
      <c r="AQ37" s="26" t="s">
        <v>57</v>
      </c>
      <c r="AR37" s="26"/>
      <c r="AS37" s="26"/>
    </row>
    <row r="38" spans="36:45" ht="12.75">
      <c r="AJ38" s="17" t="s">
        <v>37</v>
      </c>
      <c r="AK38" s="14">
        <v>1.036</v>
      </c>
      <c r="AL38" s="9">
        <v>0.95</v>
      </c>
      <c r="AM38" s="24">
        <v>3</v>
      </c>
      <c r="AN38" s="510">
        <v>7.9</v>
      </c>
      <c r="AO38" s="517">
        <v>1.74</v>
      </c>
      <c r="AP38" s="520">
        <v>0.667</v>
      </c>
      <c r="AQ38" s="510">
        <v>3.14</v>
      </c>
      <c r="AR38" s="510">
        <v>7.42</v>
      </c>
      <c r="AS38" s="510">
        <v>1.45</v>
      </c>
    </row>
    <row r="39" spans="36:45" ht="12.75">
      <c r="AJ39" s="8" t="s">
        <v>38</v>
      </c>
      <c r="AK39" s="6">
        <v>1.018</v>
      </c>
      <c r="AL39" s="4">
        <v>1.02</v>
      </c>
      <c r="AM39" s="25">
        <v>2.92</v>
      </c>
      <c r="AN39" s="510"/>
      <c r="AO39" s="518"/>
      <c r="AP39" s="520"/>
      <c r="AQ39" s="510"/>
      <c r="AR39" s="510"/>
      <c r="AS39" s="510"/>
    </row>
    <row r="40" spans="36:45" ht="12.75">
      <c r="AJ40" s="18" t="s">
        <v>39</v>
      </c>
      <c r="AK40" s="6">
        <v>0.988</v>
      </c>
      <c r="AL40" s="4">
        <v>1.09</v>
      </c>
      <c r="AM40" s="25">
        <v>2.81</v>
      </c>
      <c r="AN40" s="510"/>
      <c r="AO40" s="518"/>
      <c r="AP40" s="520"/>
      <c r="AQ40" s="510"/>
      <c r="AR40" s="510"/>
      <c r="AS40" s="510"/>
    </row>
    <row r="41" spans="36:45" ht="12.75">
      <c r="AJ41" s="18" t="s">
        <v>40</v>
      </c>
      <c r="AK41" s="6">
        <v>0.951</v>
      </c>
      <c r="AL41" s="4">
        <v>1.13</v>
      </c>
      <c r="AM41" s="25">
        <v>2.52</v>
      </c>
      <c r="AN41" s="510"/>
      <c r="AO41" s="518"/>
      <c r="AP41" s="520"/>
      <c r="AQ41" s="510"/>
      <c r="AR41" s="510"/>
      <c r="AS41" s="510"/>
    </row>
    <row r="42" spans="36:45" ht="13.5" thickBot="1">
      <c r="AJ42" s="19" t="s">
        <v>52</v>
      </c>
      <c r="AK42" s="21">
        <v>0.916</v>
      </c>
      <c r="AL42" s="5">
        <v>1.17</v>
      </c>
      <c r="AM42" s="22">
        <v>2.18</v>
      </c>
      <c r="AN42" s="511"/>
      <c r="AO42" s="519"/>
      <c r="AP42" s="521"/>
      <c r="AQ42" s="511"/>
      <c r="AR42" s="511"/>
      <c r="AS42" s="511"/>
    </row>
  </sheetData>
  <sheetProtection/>
  <mergeCells count="43">
    <mergeCell ref="AC6:AC12"/>
    <mergeCell ref="AQ38:AQ42"/>
    <mergeCell ref="AG6:AG12"/>
    <mergeCell ref="AE6:AE12"/>
    <mergeCell ref="AF6:AF12"/>
    <mergeCell ref="AH6:AH12"/>
    <mergeCell ref="AN38:AN42"/>
    <mergeCell ref="AO38:AO42"/>
    <mergeCell ref="AP38:AP42"/>
    <mergeCell ref="AR38:AR42"/>
    <mergeCell ref="AS38:AS42"/>
    <mergeCell ref="E6:E12"/>
    <mergeCell ref="AK35:AO35"/>
    <mergeCell ref="J6:J12"/>
    <mergeCell ref="AD6:AD12"/>
    <mergeCell ref="O6:O12"/>
    <mergeCell ref="P6:P12"/>
    <mergeCell ref="Q6:Q12"/>
    <mergeCell ref="AP35:AS35"/>
    <mergeCell ref="B6:B12"/>
    <mergeCell ref="C6:C12"/>
    <mergeCell ref="D6:D12"/>
    <mergeCell ref="F6:F12"/>
    <mergeCell ref="G6:G12"/>
    <mergeCell ref="H6:H12"/>
    <mergeCell ref="AB6:AB12"/>
    <mergeCell ref="R6:R12"/>
    <mergeCell ref="T6:T12"/>
    <mergeCell ref="X6:X12"/>
    <mergeCell ref="Y6:Y12"/>
    <mergeCell ref="Z6:Z12"/>
    <mergeCell ref="W6:W12"/>
    <mergeCell ref="AA6:AA12"/>
    <mergeCell ref="S6:S12"/>
    <mergeCell ref="U6:U12"/>
    <mergeCell ref="V6:V12"/>
    <mergeCell ref="O27:Q27"/>
    <mergeCell ref="I27:L27"/>
    <mergeCell ref="M6:M12"/>
    <mergeCell ref="K6:K12"/>
    <mergeCell ref="I6:I12"/>
    <mergeCell ref="N6:N12"/>
    <mergeCell ref="L6:L12"/>
  </mergeCells>
  <printOptions/>
  <pageMargins left="0.75" right="0.75" top="1" bottom="1" header="0.5" footer="0.5"/>
  <pageSetup horizontalDpi="300" verticalDpi="300" orientation="landscape" paperSize="9" scale="65" r:id="rId1"/>
  <headerFooter alignWithMargins="0">
    <oddHeader>&amp;L&amp;"Arial,Dőlt"&amp;8TENDER TERV&amp;C&amp;"Arial,Dőlt"&amp;8CSHKiv&amp;R&amp;"Arial,Dőlt"&amp;8Bp. II. ker. PESTHIDEGKÚT
H9,H10,H13,H14 ÖBLÖZETEK
csapadékvíz elvezetése&amp;"Arial,Normál"&amp;10
</oddHeader>
    <oddFooter>&amp;L&amp;"Arial,Dőlt"&amp;8 2009. január&amp;R&amp;"Arial,Dőlt"&amp;8Készítette: Bognár Márk
Kallay Viktor</oddFooter>
  </headerFooter>
  <rowBreaks count="1" manualBreakCount="1">
    <brk id="31" max="255" man="1"/>
  </rowBreaks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AD25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4.28125" style="0" customWidth="1"/>
    <col min="2" max="2" width="9.7109375" style="0" bestFit="1" customWidth="1"/>
    <col min="3" max="3" width="9.7109375" style="0" customWidth="1"/>
    <col min="4" max="4" width="9.421875" style="0" customWidth="1"/>
    <col min="5" max="6" width="5.00390625" style="0" customWidth="1"/>
    <col min="7" max="7" width="11.140625" style="0" customWidth="1"/>
    <col min="8" max="9" width="5.00390625" style="0" hidden="1" customWidth="1"/>
    <col min="10" max="20" width="5.00390625" style="0" customWidth="1"/>
    <col min="21" max="21" width="8.28125" style="0" customWidth="1"/>
    <col min="22" max="26" width="5.00390625" style="0" customWidth="1"/>
    <col min="27" max="27" width="8.7109375" style="0" customWidth="1"/>
  </cols>
  <sheetData>
    <row r="2" spans="2:3" ht="18">
      <c r="B2" s="137" t="s">
        <v>156</v>
      </c>
      <c r="C2" s="137"/>
    </row>
    <row r="3" spans="2:3" ht="18">
      <c r="B3" s="137"/>
      <c r="C3" s="137"/>
    </row>
    <row r="4" spans="2:5" ht="15">
      <c r="B4" s="138" t="s">
        <v>155</v>
      </c>
      <c r="C4" s="138"/>
      <c r="E4" s="139" t="str">
        <f>'Akna kimutatás'!D4</f>
        <v>L/10-1-3-1-1</v>
      </c>
    </row>
    <row r="5" ht="13.5" thickBot="1"/>
    <row r="6" spans="2:27" ht="146.25" customHeight="1" thickBot="1">
      <c r="B6" s="165" t="s">
        <v>136</v>
      </c>
      <c r="C6" s="166" t="s">
        <v>157</v>
      </c>
      <c r="D6" s="166" t="s">
        <v>137</v>
      </c>
      <c r="E6" s="167" t="s">
        <v>106</v>
      </c>
      <c r="F6" s="168" t="s">
        <v>107</v>
      </c>
      <c r="G6" s="169" t="s">
        <v>138</v>
      </c>
      <c r="H6" s="169" t="s">
        <v>139</v>
      </c>
      <c r="I6" s="169" t="s">
        <v>140</v>
      </c>
      <c r="J6" s="169" t="s">
        <v>141</v>
      </c>
      <c r="K6" s="169" t="s">
        <v>142</v>
      </c>
      <c r="L6" s="169" t="s">
        <v>143</v>
      </c>
      <c r="M6" s="169" t="s">
        <v>144</v>
      </c>
      <c r="N6" s="169" t="s">
        <v>145</v>
      </c>
      <c r="O6" s="167" t="s">
        <v>146</v>
      </c>
      <c r="P6" s="167" t="s">
        <v>147</v>
      </c>
      <c r="Q6" s="167" t="s">
        <v>148</v>
      </c>
      <c r="R6" s="169" t="s">
        <v>149</v>
      </c>
      <c r="S6" s="167" t="s">
        <v>150</v>
      </c>
      <c r="T6" s="169" t="s">
        <v>151</v>
      </c>
      <c r="U6" s="170" t="s">
        <v>152</v>
      </c>
      <c r="V6" s="140"/>
      <c r="W6" s="118"/>
      <c r="X6" s="118"/>
      <c r="Y6" s="118"/>
      <c r="Z6" s="118"/>
      <c r="AA6" s="118"/>
    </row>
    <row r="7" spans="2:27" ht="12.75">
      <c r="B7" s="154"/>
      <c r="C7" s="133"/>
      <c r="D7" s="136" t="s">
        <v>113</v>
      </c>
      <c r="E7" s="136" t="s">
        <v>69</v>
      </c>
      <c r="F7" s="136" t="s">
        <v>113</v>
      </c>
      <c r="G7" s="136"/>
      <c r="H7" s="136" t="s">
        <v>69</v>
      </c>
      <c r="I7" s="136" t="s">
        <v>69</v>
      </c>
      <c r="J7" s="136"/>
      <c r="K7" s="136" t="s">
        <v>69</v>
      </c>
      <c r="L7" s="136" t="s">
        <v>72</v>
      </c>
      <c r="M7" s="136" t="s">
        <v>72</v>
      </c>
      <c r="N7" s="136" t="s">
        <v>72</v>
      </c>
      <c r="O7" s="136" t="s">
        <v>72</v>
      </c>
      <c r="P7" s="136" t="s">
        <v>72</v>
      </c>
      <c r="Q7" s="136" t="s">
        <v>72</v>
      </c>
      <c r="R7" s="136" t="s">
        <v>72</v>
      </c>
      <c r="S7" s="136" t="s">
        <v>72</v>
      </c>
      <c r="T7" s="136" t="s">
        <v>72</v>
      </c>
      <c r="U7" s="155" t="s">
        <v>72</v>
      </c>
      <c r="V7" s="119"/>
      <c r="W7" s="119"/>
      <c r="X7" s="119"/>
      <c r="Y7" s="119"/>
      <c r="Z7" s="119"/>
      <c r="AA7" s="119"/>
    </row>
    <row r="8" spans="2:27" ht="13.5" thickBot="1">
      <c r="B8" s="524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6"/>
      <c r="T8" s="156"/>
      <c r="U8" s="157"/>
      <c r="V8" s="120"/>
      <c r="W8" s="120"/>
      <c r="X8" s="119"/>
      <c r="Y8" s="120"/>
      <c r="Z8" s="120"/>
      <c r="AA8" s="72"/>
    </row>
    <row r="9" spans="2:27" ht="12.75">
      <c r="B9" s="218" t="s">
        <v>262</v>
      </c>
      <c r="C9" s="141"/>
      <c r="D9" s="136" t="s">
        <v>167</v>
      </c>
      <c r="E9" s="219">
        <v>1.8</v>
      </c>
      <c r="F9" s="210">
        <v>200</v>
      </c>
      <c r="G9" s="210" t="s">
        <v>153</v>
      </c>
      <c r="H9" s="220"/>
      <c r="I9" s="220"/>
      <c r="J9" s="220"/>
      <c r="K9" s="220">
        <v>3</v>
      </c>
      <c r="L9" s="221"/>
      <c r="M9" s="222">
        <v>1</v>
      </c>
      <c r="N9" s="210"/>
      <c r="O9" s="210"/>
      <c r="P9" s="210"/>
      <c r="Q9" s="210"/>
      <c r="R9" s="222">
        <v>1</v>
      </c>
      <c r="S9" s="222">
        <v>1</v>
      </c>
      <c r="T9" s="223">
        <v>3</v>
      </c>
      <c r="U9" s="224">
        <v>1</v>
      </c>
      <c r="V9" s="77"/>
      <c r="W9" s="76"/>
      <c r="X9" s="119"/>
      <c r="Y9" s="120"/>
      <c r="Z9" s="120"/>
      <c r="AA9" s="77"/>
    </row>
    <row r="10" spans="2:27" ht="12.75">
      <c r="B10" s="388" t="s">
        <v>261</v>
      </c>
      <c r="C10" s="142"/>
      <c r="D10" s="121" t="s">
        <v>167</v>
      </c>
      <c r="E10" s="182">
        <v>1.25</v>
      </c>
      <c r="F10" s="183">
        <v>200</v>
      </c>
      <c r="G10" s="183" t="s">
        <v>153</v>
      </c>
      <c r="H10" s="184"/>
      <c r="I10" s="184"/>
      <c r="J10" s="184"/>
      <c r="K10" s="184">
        <v>0.2</v>
      </c>
      <c r="L10" s="181"/>
      <c r="M10" s="185">
        <v>1</v>
      </c>
      <c r="N10" s="186"/>
      <c r="O10" s="186"/>
      <c r="P10" s="186"/>
      <c r="Q10" s="186"/>
      <c r="R10" s="185">
        <v>1</v>
      </c>
      <c r="S10" s="185">
        <v>1</v>
      </c>
      <c r="T10" s="187">
        <v>1</v>
      </c>
      <c r="U10" s="226">
        <v>1</v>
      </c>
      <c r="V10" s="77"/>
      <c r="W10" s="76"/>
      <c r="X10" s="119"/>
      <c r="Y10" s="120"/>
      <c r="Z10" s="120"/>
      <c r="AA10" s="77"/>
    </row>
    <row r="11" spans="2:27" ht="13.5" thickBot="1">
      <c r="B11" s="227"/>
      <c r="C11" s="143"/>
      <c r="D11" s="228"/>
      <c r="E11" s="229"/>
      <c r="F11" s="230"/>
      <c r="G11" s="230"/>
      <c r="H11" s="229"/>
      <c r="I11" s="229"/>
      <c r="J11" s="229"/>
      <c r="K11" s="231"/>
      <c r="L11" s="232"/>
      <c r="M11" s="233"/>
      <c r="N11" s="214"/>
      <c r="O11" s="214"/>
      <c r="P11" s="214"/>
      <c r="Q11" s="214"/>
      <c r="R11" s="233"/>
      <c r="S11" s="233"/>
      <c r="T11" s="234"/>
      <c r="U11" s="235"/>
      <c r="V11" s="77"/>
      <c r="W11" s="76"/>
      <c r="X11" s="119"/>
      <c r="Y11" s="120"/>
      <c r="Z11" s="120"/>
      <c r="AA11" s="77"/>
    </row>
    <row r="12" spans="2:27" ht="13.5" thickBot="1">
      <c r="B12" s="148"/>
      <c r="C12" s="149"/>
      <c r="D12" s="149"/>
      <c r="E12" s="160"/>
      <c r="F12" s="161"/>
      <c r="G12" s="161"/>
      <c r="H12" s="160"/>
      <c r="I12" s="160"/>
      <c r="J12" s="160"/>
      <c r="K12" s="162"/>
      <c r="L12" s="163"/>
      <c r="M12" s="163"/>
      <c r="N12" s="161"/>
      <c r="O12" s="161"/>
      <c r="P12" s="161"/>
      <c r="Q12" s="161"/>
      <c r="R12" s="163"/>
      <c r="S12" s="163"/>
      <c r="T12" s="149"/>
      <c r="U12" s="164"/>
      <c r="V12" s="77"/>
      <c r="W12" s="72"/>
      <c r="X12" s="120"/>
      <c r="Y12" s="120"/>
      <c r="Z12" s="120"/>
      <c r="AA12" s="77"/>
    </row>
    <row r="13" spans="2:27" ht="14.25" thickBot="1" thickTop="1">
      <c r="B13" s="527" t="s">
        <v>102</v>
      </c>
      <c r="C13" s="487"/>
      <c r="D13" s="528"/>
      <c r="E13" s="528"/>
      <c r="F13" s="158"/>
      <c r="G13" s="158"/>
      <c r="H13" s="159">
        <f>SUM(H9:H11)</f>
        <v>0</v>
      </c>
      <c r="I13" s="159">
        <f>SUM(I9:I11)</f>
        <v>0</v>
      </c>
      <c r="J13" s="152"/>
      <c r="K13" s="152">
        <f>SUM(K9:K11)</f>
        <v>3.2</v>
      </c>
      <c r="L13" s="152"/>
      <c r="M13" s="152">
        <f>SUM(M9:M11)</f>
        <v>2</v>
      </c>
      <c r="N13" s="152"/>
      <c r="O13" s="152"/>
      <c r="P13" s="152"/>
      <c r="Q13" s="152"/>
      <c r="R13" s="152">
        <f>SUM(R9:R11)</f>
        <v>2</v>
      </c>
      <c r="S13" s="152">
        <f>SUM(S9:S11)</f>
        <v>2</v>
      </c>
      <c r="T13" s="152">
        <f>SUM(T9:T11)</f>
        <v>4</v>
      </c>
      <c r="U13" s="188">
        <f>SUM(U9:U11)</f>
        <v>2</v>
      </c>
      <c r="V13" s="189"/>
      <c r="W13" s="76"/>
      <c r="X13" s="120"/>
      <c r="Y13" s="120"/>
      <c r="Z13" s="120"/>
      <c r="AA13" s="77"/>
    </row>
    <row r="14" spans="2:27" ht="12.75">
      <c r="B14" s="75"/>
      <c r="C14" s="75"/>
      <c r="D14" s="75"/>
      <c r="E14" s="77"/>
      <c r="F14" s="76"/>
      <c r="G14" s="76"/>
      <c r="H14" s="77"/>
      <c r="I14" s="77"/>
      <c r="J14" s="77"/>
      <c r="K14" s="77"/>
      <c r="L14" s="77"/>
      <c r="M14" s="77"/>
      <c r="N14" s="77"/>
      <c r="O14" s="76"/>
      <c r="P14" s="76"/>
      <c r="Q14" s="76"/>
      <c r="R14" s="76"/>
      <c r="S14" s="76"/>
      <c r="T14" s="122"/>
      <c r="U14" s="122"/>
      <c r="V14" s="77"/>
      <c r="W14" s="76"/>
      <c r="X14" s="120"/>
      <c r="Y14" s="120"/>
      <c r="Z14" s="120"/>
      <c r="AA14" s="77"/>
    </row>
    <row r="15" spans="2:27" ht="12.75">
      <c r="B15" s="75"/>
      <c r="C15" s="75"/>
      <c r="D15" s="75"/>
      <c r="E15" s="77"/>
      <c r="F15" s="76"/>
      <c r="G15" s="76"/>
      <c r="H15" s="77"/>
      <c r="I15" s="77"/>
      <c r="J15" s="77"/>
      <c r="K15" s="77"/>
      <c r="L15" s="77"/>
      <c r="M15" s="77"/>
      <c r="N15" s="77"/>
      <c r="O15" s="76"/>
      <c r="P15" s="76"/>
      <c r="Q15" s="76"/>
      <c r="R15" s="123"/>
      <c r="S15" s="123"/>
      <c r="T15" s="122"/>
      <c r="U15" s="122"/>
      <c r="V15" s="77"/>
      <c r="W15" s="76"/>
      <c r="X15" s="120"/>
      <c r="Y15" s="120"/>
      <c r="Z15" s="120"/>
      <c r="AA15" s="77"/>
    </row>
    <row r="16" spans="2:27" ht="12.75">
      <c r="B16" s="75"/>
      <c r="C16" s="75"/>
      <c r="D16" s="75"/>
      <c r="E16" s="77"/>
      <c r="F16" s="76"/>
      <c r="G16" s="76"/>
      <c r="H16" s="77"/>
      <c r="I16" s="77"/>
      <c r="J16" s="77"/>
      <c r="K16" s="77"/>
      <c r="L16" s="77"/>
      <c r="M16" s="77"/>
      <c r="N16" s="77"/>
      <c r="O16" s="76"/>
      <c r="P16" s="76"/>
      <c r="Q16" s="76"/>
      <c r="R16" s="123"/>
      <c r="S16" s="123"/>
      <c r="T16" s="122"/>
      <c r="U16" s="122"/>
      <c r="V16" s="77"/>
      <c r="W16" s="76"/>
      <c r="X16" s="120"/>
      <c r="Y16" s="120"/>
      <c r="Z16" s="120"/>
      <c r="AA16" s="77"/>
    </row>
    <row r="17" spans="2:27" ht="12.75">
      <c r="B17" s="75"/>
      <c r="C17" s="75"/>
      <c r="D17" s="75"/>
      <c r="E17" s="77"/>
      <c r="F17" s="76"/>
      <c r="G17" s="76"/>
      <c r="H17" s="77"/>
      <c r="I17" s="77"/>
      <c r="J17" s="77"/>
      <c r="K17" s="77"/>
      <c r="L17" s="77"/>
      <c r="M17" s="77"/>
      <c r="N17" s="77"/>
      <c r="O17" s="76"/>
      <c r="P17" s="76"/>
      <c r="Q17" s="76"/>
      <c r="R17" s="123"/>
      <c r="S17" s="123"/>
      <c r="T17" s="122"/>
      <c r="U17" s="122"/>
      <c r="V17" s="77"/>
      <c r="W17" s="76"/>
      <c r="X17" s="120"/>
      <c r="Y17" s="120"/>
      <c r="Z17" s="120"/>
      <c r="AA17" s="77"/>
    </row>
    <row r="18" spans="2:27" ht="12.75">
      <c r="B18" s="75"/>
      <c r="C18" s="75"/>
      <c r="D18" s="75"/>
      <c r="E18" s="77"/>
      <c r="F18" s="76"/>
      <c r="G18" s="76"/>
      <c r="H18" s="77"/>
      <c r="I18" s="77"/>
      <c r="J18" s="77"/>
      <c r="K18" s="77"/>
      <c r="L18" s="77"/>
      <c r="M18" s="77"/>
      <c r="N18" s="77"/>
      <c r="O18" s="76"/>
      <c r="P18" s="76"/>
      <c r="Q18" s="76"/>
      <c r="R18" s="76"/>
      <c r="S18" s="76"/>
      <c r="T18" s="122"/>
      <c r="U18" s="122"/>
      <c r="V18" s="77"/>
      <c r="W18" s="76"/>
      <c r="X18" s="120"/>
      <c r="Y18" s="120"/>
      <c r="Z18" s="120"/>
      <c r="AA18" s="77"/>
    </row>
    <row r="19" spans="2:27" ht="12.75">
      <c r="B19" s="75"/>
      <c r="C19" s="75"/>
      <c r="D19" s="75"/>
      <c r="E19" s="77"/>
      <c r="F19" s="76"/>
      <c r="G19" s="76"/>
      <c r="H19" s="77"/>
      <c r="I19" s="77"/>
      <c r="J19" s="77"/>
      <c r="K19" s="77"/>
      <c r="L19" s="77"/>
      <c r="M19" s="77"/>
      <c r="N19" s="77"/>
      <c r="O19" s="76"/>
      <c r="P19" s="76"/>
      <c r="Q19" s="76"/>
      <c r="R19" s="123"/>
      <c r="S19" s="123"/>
      <c r="T19" s="122"/>
      <c r="U19" s="122"/>
      <c r="V19" s="77"/>
      <c r="W19" s="76"/>
      <c r="X19" s="120"/>
      <c r="Y19" s="120"/>
      <c r="Z19" s="120"/>
      <c r="AA19" s="77"/>
    </row>
    <row r="20" spans="2:27" ht="12.75">
      <c r="B20" s="75"/>
      <c r="C20" s="75"/>
      <c r="D20" s="75"/>
      <c r="E20" s="77"/>
      <c r="F20" s="76"/>
      <c r="G20" s="76"/>
      <c r="H20" s="77"/>
      <c r="I20" s="77"/>
      <c r="J20" s="77"/>
      <c r="K20" s="77"/>
      <c r="L20" s="77"/>
      <c r="M20" s="77"/>
      <c r="N20" s="77"/>
      <c r="O20" s="76"/>
      <c r="P20" s="76"/>
      <c r="Q20" s="76"/>
      <c r="R20" s="123"/>
      <c r="S20" s="123"/>
      <c r="T20" s="122"/>
      <c r="U20" s="122"/>
      <c r="V20" s="77"/>
      <c r="W20" s="76"/>
      <c r="X20" s="120"/>
      <c r="Y20" s="120"/>
      <c r="Z20" s="120"/>
      <c r="AA20" s="77"/>
    </row>
    <row r="21" spans="2:27" ht="12.75">
      <c r="B21" s="75"/>
      <c r="C21" s="75"/>
      <c r="D21" s="75"/>
      <c r="E21" s="77"/>
      <c r="F21" s="76"/>
      <c r="G21" s="76"/>
      <c r="H21" s="77"/>
      <c r="I21" s="77"/>
      <c r="J21" s="77"/>
      <c r="K21" s="77"/>
      <c r="L21" s="77"/>
      <c r="M21" s="77"/>
      <c r="N21" s="77"/>
      <c r="O21" s="76"/>
      <c r="P21" s="76"/>
      <c r="Q21" s="76"/>
      <c r="R21" s="123"/>
      <c r="S21" s="123"/>
      <c r="T21" s="122"/>
      <c r="U21" s="122"/>
      <c r="V21" s="77"/>
      <c r="W21" s="76"/>
      <c r="X21" s="120"/>
      <c r="Y21" s="120"/>
      <c r="Z21" s="120"/>
      <c r="AA21" s="77"/>
    </row>
    <row r="22" spans="2:27" ht="12.75">
      <c r="B22" s="75"/>
      <c r="C22" s="75"/>
      <c r="D22" s="75"/>
      <c r="E22" s="77"/>
      <c r="F22" s="76"/>
      <c r="G22" s="76"/>
      <c r="H22" s="77"/>
      <c r="I22" s="77"/>
      <c r="J22" s="77"/>
      <c r="K22" s="77"/>
      <c r="L22" s="77"/>
      <c r="M22" s="77"/>
      <c r="N22" s="77"/>
      <c r="O22" s="76"/>
      <c r="P22" s="76"/>
      <c r="Q22" s="76"/>
      <c r="R22" s="76"/>
      <c r="S22" s="76"/>
      <c r="T22" s="122"/>
      <c r="U22" s="122"/>
      <c r="V22" s="77"/>
      <c r="W22" s="76"/>
      <c r="X22" s="120"/>
      <c r="Y22" s="120"/>
      <c r="Z22" s="120"/>
      <c r="AA22" s="77"/>
    </row>
    <row r="23" spans="2:27" ht="12.75">
      <c r="B23" s="75"/>
      <c r="C23" s="75"/>
      <c r="D23" s="75"/>
      <c r="E23" s="77"/>
      <c r="F23" s="76"/>
      <c r="G23" s="76"/>
      <c r="H23" s="77"/>
      <c r="I23" s="77"/>
      <c r="J23" s="77"/>
      <c r="K23" s="77"/>
      <c r="L23" s="77"/>
      <c r="M23" s="77"/>
      <c r="N23" s="77"/>
      <c r="O23" s="76"/>
      <c r="P23" s="76"/>
      <c r="Q23" s="76"/>
      <c r="R23" s="76"/>
      <c r="S23" s="76"/>
      <c r="T23" s="122"/>
      <c r="U23" s="122"/>
      <c r="V23" s="77"/>
      <c r="W23" s="76"/>
      <c r="X23" s="120"/>
      <c r="Y23" s="120"/>
      <c r="Z23" s="120"/>
      <c r="AA23" s="77"/>
    </row>
    <row r="24" spans="2:27" ht="12.75">
      <c r="B24" s="75"/>
      <c r="C24" s="75"/>
      <c r="D24" s="75"/>
      <c r="E24" s="77"/>
      <c r="F24" s="76"/>
      <c r="G24" s="76"/>
      <c r="H24" s="77"/>
      <c r="I24" s="77"/>
      <c r="J24" s="77"/>
      <c r="K24" s="77"/>
      <c r="L24" s="77"/>
      <c r="M24" s="77"/>
      <c r="N24" s="77"/>
      <c r="O24" s="76"/>
      <c r="P24" s="76"/>
      <c r="Q24" s="76"/>
      <c r="R24" s="123"/>
      <c r="S24" s="123"/>
      <c r="T24" s="122"/>
      <c r="U24" s="122"/>
      <c r="V24" s="77"/>
      <c r="W24" s="76"/>
      <c r="X24" s="120"/>
      <c r="Y24" s="120"/>
      <c r="Z24" s="120"/>
      <c r="AA24" s="77"/>
    </row>
    <row r="25" spans="2:27" ht="12.75">
      <c r="B25" s="75"/>
      <c r="C25" s="75"/>
      <c r="D25" s="75"/>
      <c r="E25" s="77"/>
      <c r="F25" s="76"/>
      <c r="G25" s="76"/>
      <c r="H25" s="77"/>
      <c r="I25" s="77"/>
      <c r="J25" s="77"/>
      <c r="K25" s="77"/>
      <c r="L25" s="77"/>
      <c r="M25" s="77"/>
      <c r="N25" s="77"/>
      <c r="O25" s="76"/>
      <c r="P25" s="76"/>
      <c r="Q25" s="76"/>
      <c r="R25" s="123"/>
      <c r="S25" s="123"/>
      <c r="T25" s="122"/>
      <c r="U25" s="122"/>
      <c r="V25" s="77"/>
      <c r="W25" s="76"/>
      <c r="X25" s="120"/>
      <c r="Y25" s="120"/>
      <c r="Z25" s="120"/>
      <c r="AA25" s="77"/>
    </row>
    <row r="26" spans="2:27" ht="12.75">
      <c r="B26" s="75"/>
      <c r="C26" s="75"/>
      <c r="D26" s="75"/>
      <c r="E26" s="77"/>
      <c r="F26" s="76"/>
      <c r="G26" s="76"/>
      <c r="H26" s="77"/>
      <c r="I26" s="77"/>
      <c r="J26" s="77"/>
      <c r="K26" s="77"/>
      <c r="L26" s="77"/>
      <c r="M26" s="77"/>
      <c r="N26" s="77"/>
      <c r="O26" s="76"/>
      <c r="P26" s="76"/>
      <c r="Q26" s="76"/>
      <c r="R26" s="76"/>
      <c r="S26" s="76"/>
      <c r="T26" s="122"/>
      <c r="U26" s="122"/>
      <c r="V26" s="77"/>
      <c r="W26" s="76"/>
      <c r="X26" s="120"/>
      <c r="Y26" s="120"/>
      <c r="Z26" s="120"/>
      <c r="AA26" s="77"/>
    </row>
    <row r="27" spans="2:27" ht="12.75">
      <c r="B27" s="75"/>
      <c r="C27" s="75"/>
      <c r="D27" s="75"/>
      <c r="E27" s="77"/>
      <c r="F27" s="76"/>
      <c r="G27" s="76"/>
      <c r="H27" s="77"/>
      <c r="I27" s="77"/>
      <c r="J27" s="77"/>
      <c r="K27" s="77"/>
      <c r="L27" s="77"/>
      <c r="M27" s="77"/>
      <c r="N27" s="77"/>
      <c r="O27" s="76"/>
      <c r="P27" s="76"/>
      <c r="Q27" s="76"/>
      <c r="R27" s="76"/>
      <c r="S27" s="76"/>
      <c r="T27" s="122"/>
      <c r="U27" s="122"/>
      <c r="V27" s="77"/>
      <c r="W27" s="76"/>
      <c r="X27" s="120"/>
      <c r="Y27" s="120"/>
      <c r="Z27" s="120"/>
      <c r="AA27" s="77"/>
    </row>
    <row r="28" spans="2:27" ht="12.75">
      <c r="B28" s="75"/>
      <c r="C28" s="75"/>
      <c r="D28" s="75"/>
      <c r="E28" s="77"/>
      <c r="F28" s="76"/>
      <c r="G28" s="76"/>
      <c r="H28" s="77"/>
      <c r="I28" s="77"/>
      <c r="J28" s="77"/>
      <c r="K28" s="77"/>
      <c r="L28" s="77"/>
      <c r="M28" s="77"/>
      <c r="N28" s="77"/>
      <c r="O28" s="76"/>
      <c r="P28" s="76"/>
      <c r="Q28" s="76"/>
      <c r="R28" s="123"/>
      <c r="S28" s="123"/>
      <c r="T28" s="122"/>
      <c r="U28" s="122"/>
      <c r="V28" s="77"/>
      <c r="W28" s="76"/>
      <c r="X28" s="120"/>
      <c r="Y28" s="120"/>
      <c r="Z28" s="120"/>
      <c r="AA28" s="77"/>
    </row>
    <row r="29" spans="2:27" ht="12.75">
      <c r="B29" s="75"/>
      <c r="C29" s="75"/>
      <c r="D29" s="75"/>
      <c r="E29" s="77"/>
      <c r="F29" s="76"/>
      <c r="G29" s="76"/>
      <c r="H29" s="77"/>
      <c r="I29" s="77"/>
      <c r="J29" s="77"/>
      <c r="K29" s="77"/>
      <c r="L29" s="77"/>
      <c r="M29" s="77"/>
      <c r="N29" s="77"/>
      <c r="O29" s="76"/>
      <c r="P29" s="76"/>
      <c r="Q29" s="76"/>
      <c r="R29" s="123"/>
      <c r="S29" s="123"/>
      <c r="T29" s="122"/>
      <c r="U29" s="122"/>
      <c r="V29" s="77"/>
      <c r="W29" s="76"/>
      <c r="X29" s="120"/>
      <c r="Y29" s="120"/>
      <c r="Z29" s="120"/>
      <c r="AA29" s="77"/>
    </row>
    <row r="30" spans="2:27" ht="12.75">
      <c r="B30" s="75"/>
      <c r="C30" s="75"/>
      <c r="D30" s="75"/>
      <c r="E30" s="77"/>
      <c r="F30" s="76"/>
      <c r="G30" s="76"/>
      <c r="H30" s="77"/>
      <c r="I30" s="77"/>
      <c r="J30" s="77"/>
      <c r="K30" s="77"/>
      <c r="L30" s="77"/>
      <c r="M30" s="77"/>
      <c r="N30" s="77"/>
      <c r="O30" s="76"/>
      <c r="P30" s="76"/>
      <c r="Q30" s="76"/>
      <c r="R30" s="123"/>
      <c r="S30" s="123"/>
      <c r="T30" s="122"/>
      <c r="U30" s="122"/>
      <c r="V30" s="77"/>
      <c r="W30" s="76"/>
      <c r="X30" s="120"/>
      <c r="Y30" s="120"/>
      <c r="Z30" s="120"/>
      <c r="AA30" s="77"/>
    </row>
    <row r="31" spans="2:27" ht="12.75">
      <c r="B31" s="75"/>
      <c r="C31" s="75"/>
      <c r="D31" s="75"/>
      <c r="E31" s="77"/>
      <c r="F31" s="76"/>
      <c r="G31" s="76"/>
      <c r="H31" s="77"/>
      <c r="I31" s="77"/>
      <c r="J31" s="77"/>
      <c r="K31" s="77"/>
      <c r="L31" s="77"/>
      <c r="M31" s="77"/>
      <c r="N31" s="77"/>
      <c r="O31" s="76"/>
      <c r="P31" s="76"/>
      <c r="Q31" s="76"/>
      <c r="R31" s="123"/>
      <c r="S31" s="123"/>
      <c r="T31" s="122"/>
      <c r="U31" s="122"/>
      <c r="V31" s="77"/>
      <c r="W31" s="76"/>
      <c r="X31" s="120"/>
      <c r="Y31" s="120"/>
      <c r="Z31" s="120"/>
      <c r="AA31" s="77"/>
    </row>
    <row r="32" spans="2:27" ht="12.75">
      <c r="B32" s="75"/>
      <c r="C32" s="75"/>
      <c r="D32" s="75"/>
      <c r="E32" s="77"/>
      <c r="F32" s="76"/>
      <c r="G32" s="76"/>
      <c r="H32" s="77"/>
      <c r="I32" s="77"/>
      <c r="J32" s="77"/>
      <c r="K32" s="77"/>
      <c r="L32" s="77"/>
      <c r="M32" s="77"/>
      <c r="N32" s="77"/>
      <c r="O32" s="76"/>
      <c r="P32" s="76"/>
      <c r="Q32" s="76"/>
      <c r="R32" s="76"/>
      <c r="S32" s="76"/>
      <c r="T32" s="122"/>
      <c r="U32" s="122"/>
      <c r="V32" s="77"/>
      <c r="W32" s="76"/>
      <c r="X32" s="120"/>
      <c r="Y32" s="120"/>
      <c r="Z32" s="120"/>
      <c r="AA32" s="77"/>
    </row>
    <row r="33" spans="2:27" ht="12.75">
      <c r="B33" s="75"/>
      <c r="C33" s="75"/>
      <c r="D33" s="75"/>
      <c r="E33" s="77"/>
      <c r="F33" s="76"/>
      <c r="G33" s="76"/>
      <c r="H33" s="77"/>
      <c r="I33" s="77"/>
      <c r="J33" s="77"/>
      <c r="K33" s="77"/>
      <c r="L33" s="77"/>
      <c r="M33" s="77"/>
      <c r="N33" s="77"/>
      <c r="O33" s="76"/>
      <c r="P33" s="76"/>
      <c r="Q33" s="76"/>
      <c r="R33" s="123"/>
      <c r="S33" s="123"/>
      <c r="T33" s="122"/>
      <c r="U33" s="122"/>
      <c r="V33" s="77"/>
      <c r="W33" s="76"/>
      <c r="X33" s="120"/>
      <c r="Y33" s="120"/>
      <c r="Z33" s="120"/>
      <c r="AA33" s="77"/>
    </row>
    <row r="34" spans="2:27" ht="12.75">
      <c r="B34" s="75"/>
      <c r="C34" s="75"/>
      <c r="D34" s="75"/>
      <c r="E34" s="77"/>
      <c r="F34" s="76"/>
      <c r="G34" s="76"/>
      <c r="H34" s="77"/>
      <c r="I34" s="77"/>
      <c r="J34" s="77"/>
      <c r="K34" s="77"/>
      <c r="L34" s="77"/>
      <c r="M34" s="77"/>
      <c r="N34" s="77"/>
      <c r="O34" s="76"/>
      <c r="P34" s="76"/>
      <c r="Q34" s="76"/>
      <c r="R34" s="123"/>
      <c r="S34" s="123"/>
      <c r="T34" s="122"/>
      <c r="U34" s="122"/>
      <c r="V34" s="77"/>
      <c r="W34" s="76"/>
      <c r="X34" s="120"/>
      <c r="Y34" s="120"/>
      <c r="Z34" s="120"/>
      <c r="AA34" s="77"/>
    </row>
    <row r="35" spans="2:27" ht="12.75">
      <c r="B35" s="75"/>
      <c r="C35" s="75"/>
      <c r="D35" s="75"/>
      <c r="E35" s="77"/>
      <c r="F35" s="76"/>
      <c r="G35" s="76"/>
      <c r="H35" s="77"/>
      <c r="I35" s="77"/>
      <c r="J35" s="77"/>
      <c r="K35" s="77"/>
      <c r="L35" s="77"/>
      <c r="M35" s="77"/>
      <c r="N35" s="77"/>
      <c r="O35" s="76"/>
      <c r="P35" s="76"/>
      <c r="Q35" s="76"/>
      <c r="R35" s="123"/>
      <c r="S35" s="123"/>
      <c r="T35" s="122"/>
      <c r="U35" s="122"/>
      <c r="V35" s="77"/>
      <c r="W35" s="76"/>
      <c r="X35" s="120"/>
      <c r="Y35" s="120"/>
      <c r="Z35" s="120"/>
      <c r="AA35" s="77"/>
    </row>
    <row r="36" spans="2:27" ht="12.75">
      <c r="B36" s="75"/>
      <c r="C36" s="75"/>
      <c r="D36" s="75"/>
      <c r="E36" s="77"/>
      <c r="F36" s="76"/>
      <c r="G36" s="76"/>
      <c r="H36" s="77"/>
      <c r="I36" s="77"/>
      <c r="J36" s="77"/>
      <c r="K36" s="77"/>
      <c r="L36" s="77"/>
      <c r="M36" s="77"/>
      <c r="N36" s="77"/>
      <c r="O36" s="76"/>
      <c r="P36" s="76"/>
      <c r="Q36" s="76"/>
      <c r="R36" s="123"/>
      <c r="S36" s="123"/>
      <c r="T36" s="122"/>
      <c r="U36" s="122"/>
      <c r="V36" s="77"/>
      <c r="W36" s="76"/>
      <c r="X36" s="120"/>
      <c r="Y36" s="120"/>
      <c r="Z36" s="120"/>
      <c r="AA36" s="77"/>
    </row>
    <row r="37" spans="2:27" ht="12.75">
      <c r="B37" s="75"/>
      <c r="C37" s="75"/>
      <c r="D37" s="75"/>
      <c r="E37" s="77"/>
      <c r="F37" s="76"/>
      <c r="G37" s="76"/>
      <c r="H37" s="77"/>
      <c r="I37" s="77"/>
      <c r="J37" s="77"/>
      <c r="K37" s="77"/>
      <c r="L37" s="77"/>
      <c r="M37" s="77"/>
      <c r="N37" s="77"/>
      <c r="O37" s="76"/>
      <c r="P37" s="76"/>
      <c r="Q37" s="76"/>
      <c r="R37" s="76"/>
      <c r="S37" s="76"/>
      <c r="T37" s="122"/>
      <c r="U37" s="122"/>
      <c r="V37" s="77"/>
      <c r="W37" s="76"/>
      <c r="X37" s="120"/>
      <c r="Y37" s="120"/>
      <c r="Z37" s="120"/>
      <c r="AA37" s="77"/>
    </row>
    <row r="38" spans="2:27" ht="12.75">
      <c r="B38" s="75"/>
      <c r="C38" s="75"/>
      <c r="D38" s="75"/>
      <c r="E38" s="77"/>
      <c r="F38" s="76"/>
      <c r="G38" s="76"/>
      <c r="H38" s="77"/>
      <c r="I38" s="77"/>
      <c r="J38" s="77"/>
      <c r="K38" s="77"/>
      <c r="L38" s="77"/>
      <c r="M38" s="77"/>
      <c r="N38" s="77"/>
      <c r="O38" s="76"/>
      <c r="P38" s="76"/>
      <c r="Q38" s="76"/>
      <c r="R38" s="123"/>
      <c r="S38" s="123"/>
      <c r="T38" s="122"/>
      <c r="U38" s="122"/>
      <c r="V38" s="77"/>
      <c r="W38" s="76"/>
      <c r="X38" s="120"/>
      <c r="Y38" s="120"/>
      <c r="Z38" s="120"/>
      <c r="AA38" s="77"/>
    </row>
    <row r="39" spans="2:27" ht="12.75">
      <c r="B39" s="75"/>
      <c r="C39" s="75"/>
      <c r="D39" s="75"/>
      <c r="E39" s="77"/>
      <c r="F39" s="76"/>
      <c r="G39" s="76"/>
      <c r="H39" s="77"/>
      <c r="I39" s="77"/>
      <c r="J39" s="77"/>
      <c r="K39" s="77"/>
      <c r="L39" s="77"/>
      <c r="M39" s="77"/>
      <c r="N39" s="77"/>
      <c r="O39" s="76"/>
      <c r="P39" s="76"/>
      <c r="Q39" s="76"/>
      <c r="R39" s="123"/>
      <c r="S39" s="123"/>
      <c r="T39" s="122"/>
      <c r="U39" s="122"/>
      <c r="V39" s="77"/>
      <c r="W39" s="76"/>
      <c r="X39" s="120"/>
      <c r="Y39" s="120"/>
      <c r="Z39" s="120"/>
      <c r="AA39" s="77"/>
    </row>
    <row r="40" spans="2:27" ht="12.75">
      <c r="B40" s="75"/>
      <c r="C40" s="75"/>
      <c r="D40" s="75"/>
      <c r="E40" s="77"/>
      <c r="F40" s="76"/>
      <c r="G40" s="76"/>
      <c r="H40" s="77"/>
      <c r="I40" s="77"/>
      <c r="J40" s="77"/>
      <c r="K40" s="77"/>
      <c r="L40" s="77"/>
      <c r="M40" s="77"/>
      <c r="N40" s="77"/>
      <c r="O40" s="76"/>
      <c r="P40" s="76"/>
      <c r="Q40" s="76"/>
      <c r="R40" s="123"/>
      <c r="S40" s="123"/>
      <c r="T40" s="122"/>
      <c r="U40" s="122"/>
      <c r="V40" s="77"/>
      <c r="W40" s="76"/>
      <c r="X40" s="120"/>
      <c r="Y40" s="120"/>
      <c r="Z40" s="120"/>
      <c r="AA40" s="77"/>
    </row>
    <row r="41" spans="2:27" ht="12.75">
      <c r="B41" s="75"/>
      <c r="C41" s="75"/>
      <c r="D41" s="75"/>
      <c r="E41" s="77"/>
      <c r="F41" s="76"/>
      <c r="G41" s="76"/>
      <c r="H41" s="77"/>
      <c r="I41" s="77"/>
      <c r="J41" s="77"/>
      <c r="K41" s="77"/>
      <c r="L41" s="77"/>
      <c r="M41" s="77"/>
      <c r="N41" s="77"/>
      <c r="O41" s="76"/>
      <c r="P41" s="76"/>
      <c r="Q41" s="76"/>
      <c r="R41" s="123"/>
      <c r="S41" s="123"/>
      <c r="T41" s="122"/>
      <c r="U41" s="122"/>
      <c r="V41" s="77"/>
      <c r="W41" s="76"/>
      <c r="X41" s="120"/>
      <c r="Y41" s="120"/>
      <c r="Z41" s="120"/>
      <c r="AA41" s="77"/>
    </row>
    <row r="42" spans="2:27" ht="12.75">
      <c r="B42" s="75"/>
      <c r="C42" s="75"/>
      <c r="D42" s="75"/>
      <c r="E42" s="77"/>
      <c r="F42" s="76"/>
      <c r="G42" s="76"/>
      <c r="H42" s="77"/>
      <c r="I42" s="77"/>
      <c r="J42" s="77"/>
      <c r="K42" s="77"/>
      <c r="L42" s="77"/>
      <c r="M42" s="77"/>
      <c r="N42" s="77"/>
      <c r="O42" s="76"/>
      <c r="P42" s="76"/>
      <c r="Q42" s="76"/>
      <c r="R42" s="76"/>
      <c r="S42" s="76"/>
      <c r="T42" s="122"/>
      <c r="U42" s="122"/>
      <c r="V42" s="77"/>
      <c r="W42" s="76"/>
      <c r="X42" s="120"/>
      <c r="Y42" s="120"/>
      <c r="Z42" s="120"/>
      <c r="AA42" s="77"/>
    </row>
    <row r="43" spans="2:27" ht="12.75">
      <c r="B43" s="75"/>
      <c r="C43" s="75"/>
      <c r="D43" s="75"/>
      <c r="E43" s="77"/>
      <c r="F43" s="76"/>
      <c r="G43" s="76"/>
      <c r="H43" s="77"/>
      <c r="I43" s="77"/>
      <c r="J43" s="77"/>
      <c r="K43" s="77"/>
      <c r="L43" s="77"/>
      <c r="M43" s="77"/>
      <c r="N43" s="77"/>
      <c r="O43" s="76"/>
      <c r="P43" s="76"/>
      <c r="Q43" s="76"/>
      <c r="R43" s="76"/>
      <c r="S43" s="76"/>
      <c r="T43" s="122"/>
      <c r="U43" s="122"/>
      <c r="V43" s="77"/>
      <c r="W43" s="76"/>
      <c r="X43" s="120"/>
      <c r="Y43" s="120"/>
      <c r="Z43" s="120"/>
      <c r="AA43" s="77"/>
    </row>
    <row r="44" spans="2:27" ht="12.75">
      <c r="B44" s="75"/>
      <c r="C44" s="75"/>
      <c r="D44" s="75"/>
      <c r="E44" s="77"/>
      <c r="F44" s="76"/>
      <c r="G44" s="76"/>
      <c r="H44" s="77"/>
      <c r="I44" s="77"/>
      <c r="J44" s="77"/>
      <c r="K44" s="77"/>
      <c r="L44" s="77"/>
      <c r="M44" s="77"/>
      <c r="N44" s="77"/>
      <c r="O44" s="76"/>
      <c r="P44" s="76"/>
      <c r="Q44" s="76"/>
      <c r="R44" s="123"/>
      <c r="S44" s="123"/>
      <c r="T44" s="122"/>
      <c r="U44" s="122"/>
      <c r="V44" s="77"/>
      <c r="W44" s="76"/>
      <c r="X44" s="120"/>
      <c r="Y44" s="120"/>
      <c r="Z44" s="120"/>
      <c r="AA44" s="77"/>
    </row>
    <row r="45" spans="2:27" ht="12.75">
      <c r="B45" s="75"/>
      <c r="C45" s="75"/>
      <c r="D45" s="75"/>
      <c r="E45" s="77"/>
      <c r="F45" s="76"/>
      <c r="G45" s="76"/>
      <c r="H45" s="77"/>
      <c r="I45" s="77"/>
      <c r="J45" s="77"/>
      <c r="K45" s="77"/>
      <c r="L45" s="77"/>
      <c r="M45" s="77"/>
      <c r="N45" s="77"/>
      <c r="O45" s="76"/>
      <c r="P45" s="76"/>
      <c r="Q45" s="76"/>
      <c r="R45" s="76"/>
      <c r="S45" s="76"/>
      <c r="T45" s="122"/>
      <c r="U45" s="122"/>
      <c r="V45" s="77"/>
      <c r="W45" s="76"/>
      <c r="X45" s="78"/>
      <c r="Y45" s="120"/>
      <c r="Z45" s="120"/>
      <c r="AA45" s="77"/>
    </row>
    <row r="46" spans="2:27" ht="12.75">
      <c r="B46" s="75"/>
      <c r="C46" s="75"/>
      <c r="D46" s="75"/>
      <c r="E46" s="79"/>
      <c r="F46" s="78"/>
      <c r="G46" s="78"/>
      <c r="H46" s="79"/>
      <c r="I46" s="79"/>
      <c r="J46" s="79"/>
      <c r="K46" s="79"/>
      <c r="L46" s="79"/>
      <c r="M46" s="79"/>
      <c r="N46" s="79"/>
      <c r="O46" s="78"/>
      <c r="P46" s="78"/>
      <c r="Q46" s="78"/>
      <c r="R46" s="78"/>
      <c r="S46" s="78"/>
      <c r="T46" s="78"/>
      <c r="U46" s="78"/>
      <c r="V46" s="78"/>
      <c r="W46" s="78"/>
      <c r="X46" s="120"/>
      <c r="Y46" s="124"/>
      <c r="Z46" s="124"/>
      <c r="AA46" s="78"/>
    </row>
    <row r="47" spans="2:27" ht="12.75">
      <c r="B47" s="75"/>
      <c r="C47" s="75"/>
      <c r="D47" s="75"/>
      <c r="E47" s="77"/>
      <c r="F47" s="76"/>
      <c r="G47" s="76"/>
      <c r="H47" s="77"/>
      <c r="I47" s="77"/>
      <c r="J47" s="77"/>
      <c r="K47" s="77"/>
      <c r="L47" s="77"/>
      <c r="M47" s="77"/>
      <c r="N47" s="77"/>
      <c r="O47" s="76"/>
      <c r="P47" s="76"/>
      <c r="Q47" s="76"/>
      <c r="R47" s="76"/>
      <c r="S47" s="76"/>
      <c r="T47" s="119"/>
      <c r="U47" s="119"/>
      <c r="V47" s="77"/>
      <c r="W47" s="76"/>
      <c r="X47" s="120"/>
      <c r="Y47" s="120"/>
      <c r="Z47" s="120"/>
      <c r="AA47" s="77"/>
    </row>
    <row r="48" spans="2:27" ht="12.75">
      <c r="B48" s="522"/>
      <c r="C48" s="522"/>
      <c r="D48" s="522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119"/>
      <c r="U48" s="119"/>
      <c r="V48" s="120"/>
      <c r="W48" s="125"/>
      <c r="X48" s="120"/>
      <c r="Y48" s="120"/>
      <c r="Z48" s="120"/>
      <c r="AA48" s="77"/>
    </row>
    <row r="49" spans="2:27" ht="12.75">
      <c r="B49" s="75"/>
      <c r="C49" s="75"/>
      <c r="D49" s="75"/>
      <c r="E49" s="82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122"/>
      <c r="U49" s="122"/>
      <c r="V49" s="77"/>
      <c r="W49" s="119"/>
      <c r="X49" s="77"/>
      <c r="Y49" s="120"/>
      <c r="Z49" s="120"/>
      <c r="AA49" s="77"/>
    </row>
    <row r="50" spans="2:27" ht="12.75">
      <c r="B50" s="75"/>
      <c r="C50" s="75"/>
      <c r="D50" s="75"/>
      <c r="E50" s="82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122"/>
      <c r="U50" s="122"/>
      <c r="V50" s="77"/>
      <c r="W50" s="72"/>
      <c r="X50" s="120"/>
      <c r="Y50" s="120"/>
      <c r="Z50" s="120"/>
      <c r="AA50" s="77"/>
    </row>
    <row r="51" spans="2:27" ht="12.75">
      <c r="B51" s="75"/>
      <c r="C51" s="75"/>
      <c r="D51" s="75"/>
      <c r="E51" s="82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122"/>
      <c r="U51" s="122"/>
      <c r="V51" s="77"/>
      <c r="W51" s="119"/>
      <c r="X51" s="120"/>
      <c r="Y51" s="120"/>
      <c r="Z51" s="120"/>
      <c r="AA51" s="77"/>
    </row>
    <row r="52" spans="2:27" ht="12.75">
      <c r="B52" s="75"/>
      <c r="C52" s="75"/>
      <c r="D52" s="75"/>
      <c r="E52" s="82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22"/>
      <c r="U52" s="122"/>
      <c r="V52" s="77"/>
      <c r="W52" s="119"/>
      <c r="X52" s="120"/>
      <c r="Y52" s="120"/>
      <c r="Z52" s="120"/>
      <c r="AA52" s="77"/>
    </row>
    <row r="53" spans="2:27" ht="12.75">
      <c r="B53" s="75"/>
      <c r="C53" s="75"/>
      <c r="D53" s="75"/>
      <c r="E53" s="82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122"/>
      <c r="U53" s="122"/>
      <c r="V53" s="77"/>
      <c r="W53" s="119"/>
      <c r="X53" s="120"/>
      <c r="Y53" s="120"/>
      <c r="Z53" s="120"/>
      <c r="AA53" s="77"/>
    </row>
    <row r="54" spans="2:27" ht="12.75">
      <c r="B54" s="75"/>
      <c r="C54" s="75"/>
      <c r="D54" s="75"/>
      <c r="E54" s="8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22"/>
      <c r="U54" s="122"/>
      <c r="V54" s="77"/>
      <c r="W54" s="119"/>
      <c r="X54" s="120"/>
      <c r="Y54" s="120"/>
      <c r="Z54" s="120"/>
      <c r="AA54" s="77"/>
    </row>
    <row r="55" spans="2:27" ht="12.75">
      <c r="B55" s="75"/>
      <c r="C55" s="75"/>
      <c r="D55" s="75"/>
      <c r="E55" s="8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22"/>
      <c r="U55" s="122"/>
      <c r="V55" s="77"/>
      <c r="W55" s="119"/>
      <c r="X55" s="120"/>
      <c r="Y55" s="120"/>
      <c r="Z55" s="120"/>
      <c r="AA55" s="77"/>
    </row>
    <row r="56" spans="2:27" ht="12.75">
      <c r="B56" s="75"/>
      <c r="C56" s="75"/>
      <c r="D56" s="75"/>
      <c r="E56" s="83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122"/>
      <c r="U56" s="122"/>
      <c r="V56" s="77"/>
      <c r="W56" s="119"/>
      <c r="X56" s="120"/>
      <c r="Y56" s="120"/>
      <c r="Z56" s="120"/>
      <c r="AA56" s="77"/>
    </row>
    <row r="57" spans="2:27" ht="12.75">
      <c r="B57" s="75"/>
      <c r="C57" s="75"/>
      <c r="D57" s="75"/>
      <c r="E57" s="82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22"/>
      <c r="U57" s="122"/>
      <c r="V57" s="77"/>
      <c r="W57" s="119"/>
      <c r="X57" s="120"/>
      <c r="Y57" s="120"/>
      <c r="Z57" s="120"/>
      <c r="AA57" s="77"/>
    </row>
    <row r="58" spans="2:27" ht="12.75">
      <c r="B58" s="75"/>
      <c r="C58" s="75"/>
      <c r="D58" s="75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22"/>
      <c r="U58" s="122"/>
      <c r="V58" s="77"/>
      <c r="W58" s="119"/>
      <c r="X58" s="120"/>
      <c r="Y58" s="120"/>
      <c r="Z58" s="120"/>
      <c r="AA58" s="77"/>
    </row>
    <row r="59" spans="2:27" ht="12.75">
      <c r="B59" s="75"/>
      <c r="C59" s="75"/>
      <c r="D59" s="75"/>
      <c r="E59" s="82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22"/>
      <c r="U59" s="122"/>
      <c r="V59" s="77"/>
      <c r="W59" s="119"/>
      <c r="X59" s="120"/>
      <c r="Y59" s="120"/>
      <c r="Z59" s="120"/>
      <c r="AA59" s="77"/>
    </row>
    <row r="60" spans="2:27" ht="12.75">
      <c r="B60" s="75"/>
      <c r="C60" s="75"/>
      <c r="D60" s="75"/>
      <c r="E60" s="83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22"/>
      <c r="U60" s="122"/>
      <c r="V60" s="77"/>
      <c r="W60" s="119"/>
      <c r="X60" s="120"/>
      <c r="Y60" s="120"/>
      <c r="Z60" s="120"/>
      <c r="AA60" s="77"/>
    </row>
    <row r="61" spans="2:27" ht="12.75">
      <c r="B61" s="75"/>
      <c r="C61" s="75"/>
      <c r="D61" s="75"/>
      <c r="E61" s="82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22"/>
      <c r="U61" s="122"/>
      <c r="V61" s="77"/>
      <c r="W61" s="119"/>
      <c r="X61" s="120"/>
      <c r="Y61" s="120"/>
      <c r="Z61" s="120"/>
      <c r="AA61" s="77"/>
    </row>
    <row r="62" spans="2:27" ht="12.75">
      <c r="B62" s="75"/>
      <c r="C62" s="75"/>
      <c r="D62" s="75"/>
      <c r="E62" s="82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22"/>
      <c r="U62" s="122"/>
      <c r="V62" s="77"/>
      <c r="W62" s="119"/>
      <c r="X62" s="120"/>
      <c r="Y62" s="120"/>
      <c r="Z62" s="120"/>
      <c r="AA62" s="77"/>
    </row>
    <row r="63" spans="2:27" ht="12.75">
      <c r="B63" s="75"/>
      <c r="C63" s="75"/>
      <c r="D63" s="75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122"/>
      <c r="U63" s="122"/>
      <c r="V63" s="77"/>
      <c r="W63" s="119"/>
      <c r="X63" s="78"/>
      <c r="Y63" s="120"/>
      <c r="Z63" s="120"/>
      <c r="AA63" s="77"/>
    </row>
    <row r="64" spans="2:27" ht="12.75">
      <c r="B64" s="75"/>
      <c r="C64" s="75"/>
      <c r="D64" s="75"/>
      <c r="E64" s="77"/>
      <c r="F64" s="76"/>
      <c r="G64" s="76"/>
      <c r="H64" s="77"/>
      <c r="I64" s="77"/>
      <c r="J64" s="77"/>
      <c r="K64" s="77"/>
      <c r="L64" s="77"/>
      <c r="M64" s="77"/>
      <c r="N64" s="77"/>
      <c r="O64" s="78"/>
      <c r="P64" s="78"/>
      <c r="Q64" s="78"/>
      <c r="R64" s="78"/>
      <c r="S64" s="78"/>
      <c r="T64" s="78"/>
      <c r="U64" s="122"/>
      <c r="V64" s="78"/>
      <c r="W64" s="76"/>
      <c r="X64" s="120"/>
      <c r="Y64" s="120"/>
      <c r="Z64" s="120"/>
      <c r="AA64" s="78"/>
    </row>
    <row r="65" spans="2:27" ht="12.75">
      <c r="B65" s="75"/>
      <c r="C65" s="75"/>
      <c r="D65" s="75"/>
      <c r="E65" s="77"/>
      <c r="F65" s="76"/>
      <c r="G65" s="76"/>
      <c r="H65" s="77"/>
      <c r="I65" s="77"/>
      <c r="J65" s="77"/>
      <c r="K65" s="77"/>
      <c r="L65" s="77"/>
      <c r="M65" s="77"/>
      <c r="N65" s="77"/>
      <c r="O65" s="76"/>
      <c r="P65" s="76"/>
      <c r="Q65" s="76"/>
      <c r="R65" s="76"/>
      <c r="S65" s="76"/>
      <c r="T65" s="119"/>
      <c r="U65" s="119"/>
      <c r="V65" s="77"/>
      <c r="W65" s="76"/>
      <c r="X65" s="120"/>
      <c r="Y65" s="120"/>
      <c r="Z65" s="120"/>
      <c r="AA65" s="77"/>
    </row>
    <row r="66" spans="2:27" ht="12.75">
      <c r="B66" s="522"/>
      <c r="C66" s="522"/>
      <c r="D66" s="522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119"/>
      <c r="U66" s="119"/>
      <c r="V66" s="120"/>
      <c r="W66" s="125"/>
      <c r="X66" s="120"/>
      <c r="Y66" s="120"/>
      <c r="Z66" s="120"/>
      <c r="AA66" s="77"/>
    </row>
    <row r="67" spans="2:27" ht="12.75">
      <c r="B67" s="75"/>
      <c r="C67" s="75"/>
      <c r="D67" s="75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122"/>
      <c r="U67" s="122"/>
      <c r="V67" s="77"/>
      <c r="W67" s="119"/>
      <c r="X67" s="126"/>
      <c r="Y67" s="120"/>
      <c r="Z67" s="120"/>
      <c r="AA67" s="77"/>
    </row>
    <row r="68" spans="2:27" ht="12.75">
      <c r="B68" s="75"/>
      <c r="C68" s="75"/>
      <c r="D68" s="75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122"/>
      <c r="U68" s="122"/>
      <c r="V68" s="77"/>
      <c r="W68" s="119"/>
      <c r="X68" s="126"/>
      <c r="Y68" s="120"/>
      <c r="Z68" s="120"/>
      <c r="AA68" s="77"/>
    </row>
    <row r="69" spans="2:27" ht="12.75">
      <c r="B69" s="75"/>
      <c r="C69" s="75"/>
      <c r="D69" s="75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122"/>
      <c r="U69" s="122"/>
      <c r="V69" s="77"/>
      <c r="W69" s="119"/>
      <c r="X69" s="126"/>
      <c r="Y69" s="120"/>
      <c r="Z69" s="120"/>
      <c r="AA69" s="77"/>
    </row>
    <row r="70" spans="2:27" ht="12.75">
      <c r="B70" s="75"/>
      <c r="C70" s="75"/>
      <c r="D70" s="75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122"/>
      <c r="U70" s="122"/>
      <c r="V70" s="77"/>
      <c r="W70" s="119"/>
      <c r="X70" s="126"/>
      <c r="Y70" s="120"/>
      <c r="Z70" s="120"/>
      <c r="AA70" s="77"/>
    </row>
    <row r="71" spans="2:27" ht="12.75">
      <c r="B71" s="75"/>
      <c r="C71" s="75"/>
      <c r="D71" s="75"/>
      <c r="E71" s="84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122"/>
      <c r="U71" s="122"/>
      <c r="V71" s="77"/>
      <c r="W71" s="119"/>
      <c r="X71" s="120"/>
      <c r="Y71" s="120"/>
      <c r="Z71" s="120"/>
      <c r="AA71" s="77"/>
    </row>
    <row r="72" spans="2:27" ht="12.75">
      <c r="B72" s="75"/>
      <c r="C72" s="75"/>
      <c r="D72" s="75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122"/>
      <c r="U72" s="122"/>
      <c r="V72" s="77"/>
      <c r="W72" s="119"/>
      <c r="X72" s="120"/>
      <c r="Y72" s="120"/>
      <c r="Z72" s="120"/>
      <c r="AA72" s="77"/>
    </row>
    <row r="73" spans="2:27" ht="12.75">
      <c r="B73" s="75"/>
      <c r="C73" s="75"/>
      <c r="D73" s="75"/>
      <c r="E73" s="84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122"/>
      <c r="U73" s="122"/>
      <c r="V73" s="77"/>
      <c r="W73" s="119"/>
      <c r="X73" s="120"/>
      <c r="Y73" s="120"/>
      <c r="Z73" s="120"/>
      <c r="AA73" s="77"/>
    </row>
    <row r="74" spans="2:27" ht="12.75">
      <c r="B74" s="75"/>
      <c r="C74" s="75"/>
      <c r="D74" s="75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122"/>
      <c r="U74" s="122"/>
      <c r="V74" s="77"/>
      <c r="W74" s="119"/>
      <c r="X74" s="120"/>
      <c r="Y74" s="120"/>
      <c r="Z74" s="120"/>
      <c r="AA74" s="77"/>
    </row>
    <row r="75" spans="2:27" ht="12.75">
      <c r="B75" s="75"/>
      <c r="C75" s="75"/>
      <c r="D75" s="75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122"/>
      <c r="U75" s="122"/>
      <c r="V75" s="77"/>
      <c r="W75" s="119"/>
      <c r="X75" s="120"/>
      <c r="Y75" s="120"/>
      <c r="Z75" s="120"/>
      <c r="AA75" s="77"/>
    </row>
    <row r="76" spans="2:27" ht="12.75">
      <c r="B76" s="75"/>
      <c r="C76" s="75"/>
      <c r="D76" s="75"/>
      <c r="E76" s="84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122"/>
      <c r="U76" s="122"/>
      <c r="V76" s="77"/>
      <c r="W76" s="119"/>
      <c r="X76" s="78"/>
      <c r="Y76" s="120"/>
      <c r="Z76" s="120"/>
      <c r="AA76" s="77"/>
    </row>
    <row r="77" spans="2:27" ht="12.75">
      <c r="B77" s="85"/>
      <c r="C77" s="85"/>
      <c r="D77" s="85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78"/>
      <c r="P77" s="78"/>
      <c r="Q77" s="78"/>
      <c r="R77" s="78"/>
      <c r="S77" s="78"/>
      <c r="T77" s="78"/>
      <c r="U77" s="119"/>
      <c r="V77" s="78"/>
      <c r="W77" s="119"/>
      <c r="X77" s="120"/>
      <c r="Y77" s="120"/>
      <c r="Z77" s="120"/>
      <c r="AA77" s="78"/>
    </row>
    <row r="78" spans="2:27" ht="12.75">
      <c r="B78" s="75"/>
      <c r="C78" s="75"/>
      <c r="D78" s="75"/>
      <c r="E78" s="77"/>
      <c r="F78" s="76"/>
      <c r="G78" s="76"/>
      <c r="H78" s="77"/>
      <c r="I78" s="77"/>
      <c r="J78" s="77"/>
      <c r="K78" s="77"/>
      <c r="L78" s="77"/>
      <c r="M78" s="77"/>
      <c r="N78" s="77"/>
      <c r="O78" s="76"/>
      <c r="P78" s="76"/>
      <c r="Q78" s="76"/>
      <c r="R78" s="76"/>
      <c r="S78" s="76"/>
      <c r="T78" s="119"/>
      <c r="U78" s="119"/>
      <c r="V78" s="77"/>
      <c r="W78" s="76"/>
      <c r="X78" s="120"/>
      <c r="Y78" s="120"/>
      <c r="Z78" s="120"/>
      <c r="AA78" s="77"/>
    </row>
    <row r="79" spans="2:27" ht="12.75">
      <c r="B79" s="522"/>
      <c r="C79" s="522"/>
      <c r="D79" s="522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119"/>
      <c r="U79" s="119"/>
      <c r="V79" s="120"/>
      <c r="W79" s="125"/>
      <c r="X79" s="126"/>
      <c r="Y79" s="120"/>
      <c r="Z79" s="120"/>
      <c r="AA79" s="77"/>
    </row>
    <row r="80" spans="2:27" ht="12.75">
      <c r="B80" s="75"/>
      <c r="C80" s="75"/>
      <c r="D80" s="75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122"/>
      <c r="U80" s="122"/>
      <c r="V80" s="77"/>
      <c r="W80" s="119"/>
      <c r="X80" s="126"/>
      <c r="Y80" s="120"/>
      <c r="Z80" s="120"/>
      <c r="AA80" s="77"/>
    </row>
    <row r="81" spans="2:27" ht="12.75">
      <c r="B81" s="75"/>
      <c r="C81" s="75"/>
      <c r="D81" s="75"/>
      <c r="E81" s="82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122"/>
      <c r="U81" s="122"/>
      <c r="V81" s="77"/>
      <c r="W81" s="119"/>
      <c r="X81" s="126"/>
      <c r="Y81" s="120"/>
      <c r="Z81" s="120"/>
      <c r="AA81" s="77"/>
    </row>
    <row r="82" spans="2:27" ht="12.75">
      <c r="B82" s="75"/>
      <c r="C82" s="75"/>
      <c r="D82" s="75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122"/>
      <c r="U82" s="122"/>
      <c r="V82" s="77"/>
      <c r="W82" s="119"/>
      <c r="X82" s="126"/>
      <c r="Y82" s="120"/>
      <c r="Z82" s="120"/>
      <c r="AA82" s="77"/>
    </row>
    <row r="83" spans="2:27" ht="12.75">
      <c r="B83" s="75"/>
      <c r="C83" s="75"/>
      <c r="D83" s="75"/>
      <c r="E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122"/>
      <c r="U83" s="122"/>
      <c r="V83" s="77"/>
      <c r="W83" s="119"/>
      <c r="X83" s="77"/>
      <c r="Y83" s="120"/>
      <c r="Z83" s="120"/>
      <c r="AA83" s="77"/>
    </row>
    <row r="84" spans="2:27" ht="12.75">
      <c r="B84" s="75"/>
      <c r="C84" s="75"/>
      <c r="D84" s="75"/>
      <c r="E84" s="82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122"/>
      <c r="U84" s="122"/>
      <c r="V84" s="77"/>
      <c r="W84" s="119"/>
      <c r="X84" s="120"/>
      <c r="Y84" s="120"/>
      <c r="Z84" s="120"/>
      <c r="AA84" s="77"/>
    </row>
    <row r="85" spans="2:27" ht="12.75">
      <c r="B85" s="75"/>
      <c r="C85" s="75"/>
      <c r="D85" s="75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122"/>
      <c r="U85" s="122"/>
      <c r="V85" s="77"/>
      <c r="W85" s="119"/>
      <c r="X85" s="120"/>
      <c r="Y85" s="120"/>
      <c r="Z85" s="120"/>
      <c r="AA85" s="77"/>
    </row>
    <row r="86" spans="2:27" ht="12.75">
      <c r="B86" s="75"/>
      <c r="C86" s="75"/>
      <c r="D86" s="75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122"/>
      <c r="U86" s="122"/>
      <c r="V86" s="77"/>
      <c r="W86" s="119"/>
      <c r="X86" s="120"/>
      <c r="Y86" s="120"/>
      <c r="Z86" s="120"/>
      <c r="AA86" s="77"/>
    </row>
    <row r="87" spans="2:27" ht="12.75">
      <c r="B87" s="75"/>
      <c r="C87" s="75"/>
      <c r="D87" s="75"/>
      <c r="E87" s="83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122"/>
      <c r="U87" s="122"/>
      <c r="V87" s="77"/>
      <c r="W87" s="119"/>
      <c r="X87" s="120"/>
      <c r="Y87" s="120"/>
      <c r="Z87" s="120"/>
      <c r="AA87" s="77"/>
    </row>
    <row r="88" spans="2:27" ht="12.75">
      <c r="B88" s="75"/>
      <c r="C88" s="75"/>
      <c r="D88" s="75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122"/>
      <c r="U88" s="122"/>
      <c r="V88" s="77"/>
      <c r="W88" s="119"/>
      <c r="X88" s="120"/>
      <c r="Y88" s="120"/>
      <c r="Z88" s="120"/>
      <c r="AA88" s="77"/>
    </row>
    <row r="89" spans="2:30" ht="12.75">
      <c r="B89" s="75"/>
      <c r="C89" s="75"/>
      <c r="D89" s="75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122"/>
      <c r="U89" s="122"/>
      <c r="V89" s="77"/>
      <c r="W89" s="119"/>
      <c r="X89" s="120"/>
      <c r="Y89" s="120"/>
      <c r="Z89" s="120"/>
      <c r="AA89" s="77"/>
      <c r="AB89" s="127"/>
      <c r="AC89" s="127"/>
      <c r="AD89" s="127"/>
    </row>
    <row r="90" spans="2:27" ht="12.75">
      <c r="B90" s="75"/>
      <c r="C90" s="75"/>
      <c r="D90" s="75"/>
      <c r="E90" s="82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122"/>
      <c r="U90" s="122"/>
      <c r="V90" s="77"/>
      <c r="W90" s="119"/>
      <c r="X90" s="120"/>
      <c r="Y90" s="120"/>
      <c r="Z90" s="120"/>
      <c r="AA90" s="77"/>
    </row>
    <row r="91" spans="2:27" ht="12.75">
      <c r="B91" s="75"/>
      <c r="C91" s="75"/>
      <c r="D91" s="75"/>
      <c r="E91" s="83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122"/>
      <c r="U91" s="122"/>
      <c r="V91" s="77"/>
      <c r="W91" s="119"/>
      <c r="X91" s="120"/>
      <c r="Y91" s="120"/>
      <c r="Z91" s="120"/>
      <c r="AA91" s="77"/>
    </row>
    <row r="92" spans="2:27" ht="12.75">
      <c r="B92" s="75"/>
      <c r="C92" s="75"/>
      <c r="D92" s="75"/>
      <c r="E92" s="82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122"/>
      <c r="U92" s="122"/>
      <c r="V92" s="77"/>
      <c r="W92" s="119"/>
      <c r="X92" s="120"/>
      <c r="Y92" s="120"/>
      <c r="Z92" s="120"/>
      <c r="AA92" s="77"/>
    </row>
    <row r="93" spans="2:27" ht="12.75">
      <c r="B93" s="75"/>
      <c r="C93" s="75"/>
      <c r="D93" s="75"/>
      <c r="E93" s="82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122"/>
      <c r="U93" s="122"/>
      <c r="V93" s="77"/>
      <c r="W93" s="119"/>
      <c r="X93" s="120"/>
      <c r="Y93" s="120"/>
      <c r="Z93" s="120"/>
      <c r="AA93" s="77"/>
    </row>
    <row r="94" spans="2:27" ht="12.75">
      <c r="B94" s="75"/>
      <c r="C94" s="75"/>
      <c r="D94" s="75"/>
      <c r="E94" s="82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122"/>
      <c r="U94" s="122"/>
      <c r="V94" s="77"/>
      <c r="W94" s="119"/>
      <c r="X94" s="120"/>
      <c r="Y94" s="120"/>
      <c r="Z94" s="120"/>
      <c r="AA94" s="77"/>
    </row>
    <row r="95" spans="2:27" ht="12.75">
      <c r="B95" s="75"/>
      <c r="C95" s="75"/>
      <c r="D95" s="75"/>
      <c r="E95" s="82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122"/>
      <c r="U95" s="122"/>
      <c r="V95" s="77"/>
      <c r="W95" s="119"/>
      <c r="X95" s="120"/>
      <c r="Y95" s="120"/>
      <c r="Z95" s="120"/>
      <c r="AA95" s="77"/>
    </row>
    <row r="96" spans="2:27" ht="12.75">
      <c r="B96" s="75"/>
      <c r="C96" s="75"/>
      <c r="D96" s="75"/>
      <c r="E96" s="82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122"/>
      <c r="U96" s="122"/>
      <c r="V96" s="77"/>
      <c r="W96" s="119"/>
      <c r="X96" s="78"/>
      <c r="Y96" s="120"/>
      <c r="Z96" s="120"/>
      <c r="AA96" s="77"/>
    </row>
    <row r="97" spans="2:27" ht="12.75">
      <c r="B97" s="75"/>
      <c r="C97" s="75"/>
      <c r="D97" s="75"/>
      <c r="E97" s="77"/>
      <c r="F97" s="76"/>
      <c r="G97" s="76"/>
      <c r="H97" s="77"/>
      <c r="I97" s="77"/>
      <c r="J97" s="77"/>
      <c r="K97" s="77"/>
      <c r="L97" s="77"/>
      <c r="M97" s="77"/>
      <c r="N97" s="77"/>
      <c r="O97" s="78"/>
      <c r="P97" s="78"/>
      <c r="Q97" s="78"/>
      <c r="R97" s="78"/>
      <c r="S97" s="78"/>
      <c r="T97" s="78"/>
      <c r="U97" s="122"/>
      <c r="V97" s="78"/>
      <c r="W97" s="76"/>
      <c r="X97" s="120"/>
      <c r="Y97" s="120"/>
      <c r="Z97" s="120"/>
      <c r="AA97" s="78"/>
    </row>
    <row r="98" spans="2:27" ht="12.75">
      <c r="B98" s="75"/>
      <c r="C98" s="75"/>
      <c r="D98" s="75"/>
      <c r="E98" s="119"/>
      <c r="F98" s="119"/>
      <c r="G98" s="119"/>
      <c r="H98" s="120"/>
      <c r="I98" s="120"/>
      <c r="J98" s="120"/>
      <c r="K98" s="120"/>
      <c r="L98" s="120"/>
      <c r="M98" s="120"/>
      <c r="N98" s="120"/>
      <c r="O98" s="119"/>
      <c r="P98" s="119"/>
      <c r="Q98" s="119"/>
      <c r="R98" s="119"/>
      <c r="S98" s="119"/>
      <c r="T98" s="119"/>
      <c r="U98" s="119"/>
      <c r="V98" s="120"/>
      <c r="W98" s="119"/>
      <c r="X98" s="120"/>
      <c r="Y98" s="120"/>
      <c r="Z98" s="120"/>
      <c r="AA98" s="120"/>
    </row>
    <row r="99" spans="2:27" ht="12.75">
      <c r="B99" s="522"/>
      <c r="C99" s="522"/>
      <c r="D99" s="522"/>
      <c r="E99" s="523"/>
      <c r="F99" s="523"/>
      <c r="G99" s="523"/>
      <c r="H99" s="523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  <c r="T99" s="119"/>
      <c r="U99" s="119"/>
      <c r="V99" s="120"/>
      <c r="W99" s="125"/>
      <c r="X99" s="126"/>
      <c r="Y99" s="120"/>
      <c r="Z99" s="120"/>
      <c r="AA99" s="77"/>
    </row>
    <row r="100" spans="2:27" ht="12.75">
      <c r="B100" s="75"/>
      <c r="C100" s="75"/>
      <c r="D100" s="75"/>
      <c r="E100" s="8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122"/>
      <c r="U100" s="122"/>
      <c r="V100" s="77"/>
      <c r="W100" s="119"/>
      <c r="X100" s="126"/>
      <c r="Y100" s="120"/>
      <c r="Z100" s="120"/>
      <c r="AA100" s="77"/>
    </row>
    <row r="101" spans="2:27" ht="12.75">
      <c r="B101" s="75"/>
      <c r="C101" s="75"/>
      <c r="D101" s="75"/>
      <c r="E101" s="8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122"/>
      <c r="U101" s="122"/>
      <c r="V101" s="77"/>
      <c r="W101" s="119"/>
      <c r="X101" s="126"/>
      <c r="Y101" s="120"/>
      <c r="Z101" s="120"/>
      <c r="AA101" s="77"/>
    </row>
    <row r="102" spans="2:27" ht="12.75">
      <c r="B102" s="75"/>
      <c r="C102" s="75"/>
      <c r="D102" s="75"/>
      <c r="E102" s="8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122"/>
      <c r="U102" s="122"/>
      <c r="V102" s="77"/>
      <c r="W102" s="119"/>
      <c r="X102" s="126"/>
      <c r="Y102" s="120"/>
      <c r="Z102" s="120"/>
      <c r="AA102" s="77"/>
    </row>
    <row r="103" spans="2:27" ht="12.75">
      <c r="B103" s="75"/>
      <c r="C103" s="75"/>
      <c r="D103" s="75"/>
      <c r="E103" s="8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122"/>
      <c r="U103" s="122"/>
      <c r="V103" s="77"/>
      <c r="W103" s="119"/>
      <c r="X103" s="120"/>
      <c r="Y103" s="120"/>
      <c r="Z103" s="120"/>
      <c r="AA103" s="77"/>
    </row>
    <row r="104" spans="2:27" ht="12.75">
      <c r="B104" s="75"/>
      <c r="C104" s="75"/>
      <c r="D104" s="75"/>
      <c r="E104" s="8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122"/>
      <c r="U104" s="122"/>
      <c r="V104" s="77"/>
      <c r="W104" s="119"/>
      <c r="X104" s="77"/>
      <c r="Y104" s="120"/>
      <c r="Z104" s="120"/>
      <c r="AA104" s="77"/>
    </row>
    <row r="105" spans="2:27" ht="12.75">
      <c r="B105" s="75"/>
      <c r="C105" s="75"/>
      <c r="D105" s="75"/>
      <c r="E105" s="8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122"/>
      <c r="U105" s="122"/>
      <c r="V105" s="77"/>
      <c r="W105" s="119"/>
      <c r="X105" s="120"/>
      <c r="Y105" s="120"/>
      <c r="Z105" s="120"/>
      <c r="AA105" s="77"/>
    </row>
    <row r="106" spans="2:27" ht="12.75">
      <c r="B106" s="75"/>
      <c r="C106" s="75"/>
      <c r="D106" s="75"/>
      <c r="E106" s="82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122"/>
      <c r="U106" s="122"/>
      <c r="V106" s="77"/>
      <c r="W106" s="119"/>
      <c r="X106" s="120"/>
      <c r="Y106" s="120"/>
      <c r="Z106" s="120"/>
      <c r="AA106" s="77"/>
    </row>
    <row r="107" spans="2:27" ht="12.75">
      <c r="B107" s="75"/>
      <c r="C107" s="75"/>
      <c r="D107" s="75"/>
      <c r="E107" s="83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122"/>
      <c r="U107" s="122"/>
      <c r="V107" s="77"/>
      <c r="W107" s="119"/>
      <c r="X107" s="120"/>
      <c r="Y107" s="120"/>
      <c r="Z107" s="120"/>
      <c r="AA107" s="77"/>
    </row>
    <row r="108" spans="2:27" ht="12.75">
      <c r="B108" s="75"/>
      <c r="C108" s="75"/>
      <c r="D108" s="75"/>
      <c r="E108" s="82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122"/>
      <c r="U108" s="122"/>
      <c r="V108" s="77"/>
      <c r="W108" s="119"/>
      <c r="X108" s="120"/>
      <c r="Y108" s="120"/>
      <c r="Z108" s="120"/>
      <c r="AA108" s="77"/>
    </row>
    <row r="109" spans="2:27" ht="12.75">
      <c r="B109" s="75"/>
      <c r="C109" s="75"/>
      <c r="D109" s="75"/>
      <c r="E109" s="83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122"/>
      <c r="U109" s="122"/>
      <c r="V109" s="77"/>
      <c r="W109" s="119"/>
      <c r="X109" s="120"/>
      <c r="Y109" s="120"/>
      <c r="Z109" s="120"/>
      <c r="AA109" s="77"/>
    </row>
    <row r="110" spans="2:27" ht="12.75">
      <c r="B110" s="75"/>
      <c r="C110" s="75"/>
      <c r="D110" s="75"/>
      <c r="E110" s="83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122"/>
      <c r="U110" s="122"/>
      <c r="V110" s="77"/>
      <c r="W110" s="119"/>
      <c r="X110" s="120"/>
      <c r="Y110" s="120"/>
      <c r="Z110" s="120"/>
      <c r="AA110" s="77"/>
    </row>
    <row r="111" spans="2:27" ht="12.75">
      <c r="B111" s="75"/>
      <c r="C111" s="75"/>
      <c r="D111" s="75"/>
      <c r="E111" s="83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122"/>
      <c r="U111" s="122"/>
      <c r="V111" s="77"/>
      <c r="W111" s="119"/>
      <c r="X111" s="78"/>
      <c r="Y111" s="120"/>
      <c r="Z111" s="120"/>
      <c r="AA111" s="77"/>
    </row>
    <row r="112" spans="2:27" ht="12.7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8"/>
      <c r="P112" s="78"/>
      <c r="Q112" s="78"/>
      <c r="R112" s="78"/>
      <c r="S112" s="78"/>
      <c r="T112" s="78"/>
      <c r="U112" s="72"/>
      <c r="V112" s="78"/>
      <c r="W112" s="72"/>
      <c r="X112" s="72"/>
      <c r="Y112" s="72"/>
      <c r="Z112" s="72"/>
      <c r="AA112" s="78"/>
    </row>
    <row r="113" spans="2:27" ht="12.75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120"/>
      <c r="Y113" s="72"/>
      <c r="Z113" s="72"/>
      <c r="AA113" s="72"/>
    </row>
    <row r="114" spans="2:27" ht="12.75">
      <c r="B114" s="522"/>
      <c r="C114" s="522"/>
      <c r="D114" s="522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119"/>
      <c r="U114" s="119"/>
      <c r="V114" s="120"/>
      <c r="W114" s="125"/>
      <c r="X114" s="77"/>
      <c r="Y114" s="120"/>
      <c r="Z114" s="120"/>
      <c r="AA114" s="77"/>
    </row>
    <row r="115" spans="2:27" ht="12.75">
      <c r="B115" s="75"/>
      <c r="C115" s="75"/>
      <c r="D115" s="75"/>
      <c r="E115" s="82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122"/>
      <c r="U115" s="122"/>
      <c r="V115" s="77"/>
      <c r="W115" s="119"/>
      <c r="X115" s="77"/>
      <c r="Y115" s="120"/>
      <c r="Z115" s="120"/>
      <c r="AA115" s="77"/>
    </row>
    <row r="116" spans="2:27" ht="12.75">
      <c r="B116" s="75"/>
      <c r="C116" s="75"/>
      <c r="D116" s="75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122"/>
      <c r="U116" s="122"/>
      <c r="V116" s="77"/>
      <c r="W116" s="119"/>
      <c r="X116" s="120"/>
      <c r="Y116" s="120"/>
      <c r="Z116" s="120"/>
      <c r="AA116" s="77"/>
    </row>
    <row r="117" spans="2:27" ht="12.75">
      <c r="B117" s="75"/>
      <c r="C117" s="75"/>
      <c r="D117" s="75"/>
      <c r="E117" s="82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122"/>
      <c r="U117" s="122"/>
      <c r="V117" s="77"/>
      <c r="W117" s="119"/>
      <c r="X117" s="120"/>
      <c r="Y117" s="120"/>
      <c r="Z117" s="120"/>
      <c r="AA117" s="77"/>
    </row>
    <row r="118" spans="2:27" ht="12.75">
      <c r="B118" s="75"/>
      <c r="C118" s="75"/>
      <c r="D118" s="75"/>
      <c r="E118" s="82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122"/>
      <c r="U118" s="122"/>
      <c r="V118" s="77"/>
      <c r="W118" s="119"/>
      <c r="X118" s="120"/>
      <c r="Y118" s="120"/>
      <c r="Z118" s="120"/>
      <c r="AA118" s="77"/>
    </row>
    <row r="119" spans="2:27" ht="12.75">
      <c r="B119" s="75"/>
      <c r="C119" s="75"/>
      <c r="D119" s="75"/>
      <c r="E119" s="82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122"/>
      <c r="U119" s="122"/>
      <c r="V119" s="77"/>
      <c r="W119" s="119"/>
      <c r="X119" s="120"/>
      <c r="Y119" s="120"/>
      <c r="Z119" s="120"/>
      <c r="AA119" s="77"/>
    </row>
    <row r="120" spans="2:27" ht="12.75">
      <c r="B120" s="75"/>
      <c r="C120" s="75"/>
      <c r="D120" s="75"/>
      <c r="E120" s="83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122"/>
      <c r="U120" s="122"/>
      <c r="V120" s="77"/>
      <c r="W120" s="119"/>
      <c r="X120" s="120"/>
      <c r="Y120" s="120"/>
      <c r="Z120" s="120"/>
      <c r="AA120" s="77"/>
    </row>
    <row r="121" spans="2:27" ht="12.75">
      <c r="B121" s="75"/>
      <c r="C121" s="75"/>
      <c r="D121" s="75"/>
      <c r="E121" s="82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122"/>
      <c r="U121" s="122"/>
      <c r="V121" s="77"/>
      <c r="W121" s="119"/>
      <c r="X121" s="120"/>
      <c r="Y121" s="120"/>
      <c r="Z121" s="120"/>
      <c r="AA121" s="77"/>
    </row>
    <row r="122" spans="2:27" ht="12.75">
      <c r="B122" s="75"/>
      <c r="C122" s="75"/>
      <c r="D122" s="75"/>
      <c r="E122" s="83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122"/>
      <c r="U122" s="122"/>
      <c r="V122" s="77"/>
      <c r="W122" s="119"/>
      <c r="X122" s="120"/>
      <c r="Y122" s="120"/>
      <c r="Z122" s="120"/>
      <c r="AA122" s="77"/>
    </row>
    <row r="123" spans="2:27" ht="12.75">
      <c r="B123" s="75"/>
      <c r="C123" s="75"/>
      <c r="D123" s="75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122"/>
      <c r="U123" s="122"/>
      <c r="V123" s="77"/>
      <c r="W123" s="119"/>
      <c r="X123" s="120"/>
      <c r="Y123" s="120"/>
      <c r="Z123" s="120"/>
      <c r="AA123" s="77"/>
    </row>
    <row r="124" spans="2:27" ht="12.75">
      <c r="B124" s="75"/>
      <c r="C124" s="75"/>
      <c r="D124" s="75"/>
      <c r="E124" s="83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122"/>
      <c r="U124" s="122"/>
      <c r="V124" s="77"/>
      <c r="W124" s="119"/>
      <c r="X124" s="120"/>
      <c r="Y124" s="120"/>
      <c r="Z124" s="120"/>
      <c r="AA124" s="77"/>
    </row>
    <row r="125" spans="2:27" ht="12.75">
      <c r="B125" s="75"/>
      <c r="C125" s="75"/>
      <c r="D125" s="75"/>
      <c r="E125" s="83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122"/>
      <c r="U125" s="122"/>
      <c r="V125" s="77"/>
      <c r="W125" s="119"/>
      <c r="X125" s="78"/>
      <c r="Y125" s="120"/>
      <c r="Z125" s="120"/>
      <c r="AA125" s="77"/>
    </row>
    <row r="126" spans="2:27" ht="12.7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8"/>
      <c r="P126" s="78"/>
      <c r="Q126" s="78"/>
      <c r="R126" s="78"/>
      <c r="S126" s="78"/>
      <c r="T126" s="78"/>
      <c r="U126" s="72"/>
      <c r="V126" s="78"/>
      <c r="W126" s="72"/>
      <c r="X126" s="72"/>
      <c r="Y126" s="72"/>
      <c r="Z126" s="72"/>
      <c r="AA126" s="78"/>
    </row>
    <row r="127" spans="2:27" ht="12.7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120"/>
      <c r="Y127" s="72"/>
      <c r="Z127" s="72"/>
      <c r="AA127" s="72"/>
    </row>
    <row r="128" spans="2:27" ht="12.75">
      <c r="B128" s="522"/>
      <c r="C128" s="522"/>
      <c r="D128" s="522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119"/>
      <c r="U128" s="119"/>
      <c r="V128" s="120"/>
      <c r="W128" s="125"/>
      <c r="X128" s="120"/>
      <c r="Y128" s="120"/>
      <c r="Z128" s="120"/>
      <c r="AA128" s="77"/>
    </row>
    <row r="129" spans="2:27" ht="12.75">
      <c r="B129" s="75"/>
      <c r="C129" s="75"/>
      <c r="D129" s="75"/>
      <c r="E129" s="82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122"/>
      <c r="U129" s="122"/>
      <c r="V129" s="77"/>
      <c r="W129" s="119"/>
      <c r="X129" s="120"/>
      <c r="Y129" s="120"/>
      <c r="Z129" s="120"/>
      <c r="AA129" s="77"/>
    </row>
    <row r="130" spans="2:27" ht="12.75">
      <c r="B130" s="75"/>
      <c r="C130" s="75"/>
      <c r="D130" s="75"/>
      <c r="E130" s="82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122"/>
      <c r="U130" s="122"/>
      <c r="V130" s="77"/>
      <c r="W130" s="119"/>
      <c r="X130" s="120"/>
      <c r="Y130" s="120"/>
      <c r="Z130" s="120"/>
      <c r="AA130" s="77"/>
    </row>
    <row r="131" spans="2:27" ht="12.75">
      <c r="B131" s="75"/>
      <c r="C131" s="75"/>
      <c r="D131" s="75"/>
      <c r="E131" s="82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122"/>
      <c r="U131" s="122"/>
      <c r="V131" s="77"/>
      <c r="W131" s="119"/>
      <c r="X131" s="120"/>
      <c r="Y131" s="120"/>
      <c r="Z131" s="120"/>
      <c r="AA131" s="77"/>
    </row>
    <row r="132" spans="2:27" ht="12.75">
      <c r="B132" s="75"/>
      <c r="C132" s="75"/>
      <c r="D132" s="75"/>
      <c r="E132" s="82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122"/>
      <c r="U132" s="122"/>
      <c r="V132" s="77"/>
      <c r="W132" s="119"/>
      <c r="X132" s="120"/>
      <c r="Y132" s="120"/>
      <c r="Z132" s="120"/>
      <c r="AA132" s="77"/>
    </row>
    <row r="133" spans="2:27" ht="12.75">
      <c r="B133" s="75"/>
      <c r="C133" s="75"/>
      <c r="D133" s="75"/>
      <c r="E133" s="82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122"/>
      <c r="U133" s="122"/>
      <c r="V133" s="77"/>
      <c r="W133" s="119"/>
      <c r="X133" s="120"/>
      <c r="Y133" s="120"/>
      <c r="Z133" s="120"/>
      <c r="AA133" s="77"/>
    </row>
    <row r="134" spans="2:27" ht="12.75">
      <c r="B134" s="75"/>
      <c r="C134" s="75"/>
      <c r="D134" s="75"/>
      <c r="E134" s="82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122"/>
      <c r="U134" s="122"/>
      <c r="V134" s="77"/>
      <c r="W134" s="119"/>
      <c r="X134" s="120"/>
      <c r="Y134" s="120"/>
      <c r="Z134" s="120"/>
      <c r="AA134" s="77"/>
    </row>
    <row r="135" spans="2:27" ht="12.75">
      <c r="B135" s="75"/>
      <c r="C135" s="75"/>
      <c r="D135" s="75"/>
      <c r="E135" s="82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122"/>
      <c r="U135" s="122"/>
      <c r="V135" s="77"/>
      <c r="W135" s="119"/>
      <c r="X135" s="120"/>
      <c r="Y135" s="120"/>
      <c r="Z135" s="120"/>
      <c r="AA135" s="77"/>
    </row>
    <row r="136" spans="2:27" ht="12.75">
      <c r="B136" s="75"/>
      <c r="C136" s="75"/>
      <c r="D136" s="75"/>
      <c r="E136" s="83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122"/>
      <c r="U136" s="122"/>
      <c r="V136" s="77"/>
      <c r="W136" s="119"/>
      <c r="X136" s="120"/>
      <c r="Y136" s="120"/>
      <c r="Z136" s="120"/>
      <c r="AA136" s="77"/>
    </row>
    <row r="137" spans="2:27" ht="12.75">
      <c r="B137" s="75"/>
      <c r="C137" s="75"/>
      <c r="D137" s="75"/>
      <c r="E137" s="82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122"/>
      <c r="U137" s="122"/>
      <c r="V137" s="77"/>
      <c r="W137" s="119"/>
      <c r="X137" s="120"/>
      <c r="Y137" s="120"/>
      <c r="Z137" s="120"/>
      <c r="AA137" s="77"/>
    </row>
    <row r="138" spans="2:27" ht="12.75">
      <c r="B138" s="75"/>
      <c r="C138" s="75"/>
      <c r="D138" s="75"/>
      <c r="E138" s="83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122"/>
      <c r="U138" s="122"/>
      <c r="V138" s="77"/>
      <c r="W138" s="119"/>
      <c r="X138" s="120"/>
      <c r="Y138" s="120"/>
      <c r="Z138" s="120"/>
      <c r="AA138" s="77"/>
    </row>
    <row r="139" spans="2:27" ht="12.75">
      <c r="B139" s="75"/>
      <c r="C139" s="75"/>
      <c r="D139" s="75"/>
      <c r="E139" s="83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122"/>
      <c r="U139" s="122"/>
      <c r="V139" s="77"/>
      <c r="W139" s="119"/>
      <c r="X139" s="120"/>
      <c r="Y139" s="120"/>
      <c r="Z139" s="120"/>
      <c r="AA139" s="77"/>
    </row>
    <row r="140" spans="2:27" ht="12.75">
      <c r="B140" s="75"/>
      <c r="C140" s="75"/>
      <c r="D140" s="75"/>
      <c r="E140" s="83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122"/>
      <c r="U140" s="122"/>
      <c r="V140" s="77"/>
      <c r="W140" s="119"/>
      <c r="X140" s="72"/>
      <c r="Y140" s="120"/>
      <c r="Z140" s="120"/>
      <c r="AA140" s="77"/>
    </row>
    <row r="141" spans="2:27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8"/>
      <c r="P141" s="78"/>
      <c r="Q141" s="78"/>
      <c r="R141" s="78"/>
      <c r="S141" s="78"/>
      <c r="T141" s="78"/>
      <c r="U141" s="72"/>
      <c r="V141" s="78"/>
      <c r="W141" s="72"/>
      <c r="X141" s="72"/>
      <c r="Y141" s="72"/>
      <c r="Z141" s="72"/>
      <c r="AA141" s="78"/>
    </row>
    <row r="142" spans="2:27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120"/>
      <c r="Y142" s="72"/>
      <c r="Z142" s="72"/>
      <c r="AA142" s="72"/>
    </row>
    <row r="143" spans="2:27" ht="12.75">
      <c r="B143" s="522"/>
      <c r="C143" s="522"/>
      <c r="D143" s="522"/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  <c r="T143" s="119"/>
      <c r="U143" s="119"/>
      <c r="V143" s="120"/>
      <c r="W143" s="125"/>
      <c r="X143" s="120"/>
      <c r="Y143" s="120"/>
      <c r="Z143" s="120"/>
      <c r="AA143" s="77"/>
    </row>
    <row r="144" spans="2:27" ht="12.75">
      <c r="B144" s="75"/>
      <c r="C144" s="75"/>
      <c r="D144" s="75"/>
      <c r="E144" s="82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122"/>
      <c r="U144" s="122"/>
      <c r="V144" s="77"/>
      <c r="W144" s="119"/>
      <c r="X144" s="120"/>
      <c r="Y144" s="120"/>
      <c r="Z144" s="120"/>
      <c r="AA144" s="77"/>
    </row>
    <row r="145" spans="2:27" ht="12.75">
      <c r="B145" s="75"/>
      <c r="C145" s="75"/>
      <c r="D145" s="75"/>
      <c r="E145" s="82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122"/>
      <c r="U145" s="122"/>
      <c r="V145" s="77"/>
      <c r="W145" s="119"/>
      <c r="X145" s="120"/>
      <c r="Y145" s="120"/>
      <c r="Z145" s="120"/>
      <c r="AA145" s="77"/>
    </row>
    <row r="146" spans="2:27" ht="12.75">
      <c r="B146" s="75"/>
      <c r="C146" s="75"/>
      <c r="D146" s="75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122"/>
      <c r="U146" s="122"/>
      <c r="V146" s="77"/>
      <c r="W146" s="119"/>
      <c r="X146" s="120"/>
      <c r="Y146" s="120"/>
      <c r="Z146" s="120"/>
      <c r="AA146" s="77"/>
    </row>
    <row r="147" spans="2:27" ht="12.75">
      <c r="B147" s="75"/>
      <c r="C147" s="75"/>
      <c r="D147" s="75"/>
      <c r="E147" s="82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122"/>
      <c r="U147" s="122"/>
      <c r="V147" s="77"/>
      <c r="W147" s="119"/>
      <c r="X147" s="120"/>
      <c r="Y147" s="120"/>
      <c r="Z147" s="120"/>
      <c r="AA147" s="77"/>
    </row>
    <row r="148" spans="2:27" ht="12.75">
      <c r="B148" s="75"/>
      <c r="C148" s="75"/>
      <c r="D148" s="75"/>
      <c r="E148" s="8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122"/>
      <c r="U148" s="122"/>
      <c r="V148" s="77"/>
      <c r="W148" s="119"/>
      <c r="X148" s="72"/>
      <c r="Y148" s="120"/>
      <c r="Z148" s="120"/>
      <c r="AA148" s="77"/>
    </row>
    <row r="149" spans="2:27" ht="12.7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8"/>
      <c r="P149" s="78"/>
      <c r="Q149" s="78"/>
      <c r="R149" s="78"/>
      <c r="S149" s="78"/>
      <c r="T149" s="78"/>
      <c r="U149" s="72"/>
      <c r="V149" s="78"/>
      <c r="W149" s="72"/>
      <c r="X149" s="72"/>
      <c r="Y149" s="72"/>
      <c r="Z149" s="72"/>
      <c r="AA149" s="78"/>
    </row>
    <row r="150" spans="2:27" ht="12.7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120"/>
      <c r="Y150" s="72"/>
      <c r="Z150" s="72"/>
      <c r="AA150" s="72"/>
    </row>
    <row r="151" spans="2:27" ht="12.75">
      <c r="B151" s="522"/>
      <c r="C151" s="522"/>
      <c r="D151" s="522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119"/>
      <c r="U151" s="119"/>
      <c r="V151" s="120"/>
      <c r="W151" s="125"/>
      <c r="X151" s="120"/>
      <c r="Y151" s="120"/>
      <c r="Z151" s="120"/>
      <c r="AA151" s="77"/>
    </row>
    <row r="152" spans="2:27" ht="12.75">
      <c r="B152" s="75"/>
      <c r="C152" s="75"/>
      <c r="D152" s="75"/>
      <c r="E152" s="82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122"/>
      <c r="U152" s="122"/>
      <c r="V152" s="77"/>
      <c r="W152" s="119"/>
      <c r="X152" s="120"/>
      <c r="Y152" s="120"/>
      <c r="Z152" s="120"/>
      <c r="AA152" s="77"/>
    </row>
    <row r="153" spans="2:27" ht="12.75">
      <c r="B153" s="75"/>
      <c r="C153" s="75"/>
      <c r="D153" s="75"/>
      <c r="E153" s="82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122"/>
      <c r="U153" s="122"/>
      <c r="V153" s="77"/>
      <c r="W153" s="119"/>
      <c r="X153" s="120"/>
      <c r="Y153" s="120"/>
      <c r="Z153" s="120"/>
      <c r="AA153" s="77"/>
    </row>
    <row r="154" spans="2:27" ht="12.75">
      <c r="B154" s="75"/>
      <c r="C154" s="75"/>
      <c r="D154" s="75"/>
      <c r="E154" s="82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122"/>
      <c r="U154" s="122"/>
      <c r="V154" s="77"/>
      <c r="W154" s="119"/>
      <c r="X154" s="120"/>
      <c r="Y154" s="120"/>
      <c r="Z154" s="120"/>
      <c r="AA154" s="77"/>
    </row>
    <row r="155" spans="2:27" ht="12.75">
      <c r="B155" s="75"/>
      <c r="C155" s="75"/>
      <c r="D155" s="75"/>
      <c r="E155" s="82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122"/>
      <c r="U155" s="122"/>
      <c r="V155" s="77"/>
      <c r="W155" s="119"/>
      <c r="X155" s="120"/>
      <c r="Y155" s="120"/>
      <c r="Z155" s="120"/>
      <c r="AA155" s="77"/>
    </row>
    <row r="156" spans="2:27" ht="12.75">
      <c r="B156" s="75"/>
      <c r="C156" s="75"/>
      <c r="D156" s="75"/>
      <c r="E156" s="82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122"/>
      <c r="U156" s="122"/>
      <c r="V156" s="77"/>
      <c r="W156" s="119"/>
      <c r="X156" s="120"/>
      <c r="Y156" s="120"/>
      <c r="Z156" s="120"/>
      <c r="AA156" s="77"/>
    </row>
    <row r="157" spans="2:27" ht="12.75">
      <c r="B157" s="75"/>
      <c r="C157" s="75"/>
      <c r="D157" s="75"/>
      <c r="E157" s="82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122"/>
      <c r="U157" s="122"/>
      <c r="V157" s="77"/>
      <c r="W157" s="119"/>
      <c r="X157" s="72"/>
      <c r="Y157" s="120"/>
      <c r="Z157" s="120"/>
      <c r="AA157" s="77"/>
    </row>
    <row r="158" spans="2:27" ht="12.7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8"/>
      <c r="P158" s="78"/>
      <c r="Q158" s="78"/>
      <c r="R158" s="78"/>
      <c r="S158" s="78"/>
      <c r="T158" s="78"/>
      <c r="U158" s="78"/>
      <c r="V158" s="78"/>
      <c r="W158" s="72"/>
      <c r="X158" s="72"/>
      <c r="Y158" s="72"/>
      <c r="Z158" s="72"/>
      <c r="AA158" s="78"/>
    </row>
    <row r="159" spans="2:27" ht="12.7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120"/>
      <c r="Y159" s="72"/>
      <c r="Z159" s="72"/>
      <c r="AA159" s="72"/>
    </row>
    <row r="160" spans="2:27" ht="12.75">
      <c r="B160" s="522"/>
      <c r="C160" s="522"/>
      <c r="D160" s="522"/>
      <c r="E160" s="523"/>
      <c r="F160" s="523"/>
      <c r="G160" s="523"/>
      <c r="H160" s="523"/>
      <c r="I160" s="523"/>
      <c r="J160" s="523"/>
      <c r="K160" s="523"/>
      <c r="L160" s="523"/>
      <c r="M160" s="523"/>
      <c r="N160" s="523"/>
      <c r="O160" s="523"/>
      <c r="P160" s="523"/>
      <c r="Q160" s="523"/>
      <c r="R160" s="523"/>
      <c r="S160" s="523"/>
      <c r="T160" s="119"/>
      <c r="U160" s="119"/>
      <c r="V160" s="120"/>
      <c r="W160" s="125"/>
      <c r="X160" s="120"/>
      <c r="Y160" s="120"/>
      <c r="Z160" s="120"/>
      <c r="AA160" s="77"/>
    </row>
    <row r="161" spans="2:27" ht="12.75">
      <c r="B161" s="75"/>
      <c r="C161" s="75"/>
      <c r="D161" s="75"/>
      <c r="E161" s="82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122"/>
      <c r="U161" s="122"/>
      <c r="V161" s="77"/>
      <c r="W161" s="119"/>
      <c r="X161" s="120"/>
      <c r="Y161" s="120"/>
      <c r="Z161" s="120"/>
      <c r="AA161" s="77"/>
    </row>
    <row r="162" spans="2:27" ht="12.75">
      <c r="B162" s="75"/>
      <c r="C162" s="75"/>
      <c r="D162" s="75"/>
      <c r="E162" s="83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122"/>
      <c r="U162" s="122"/>
      <c r="V162" s="77"/>
      <c r="W162" s="119"/>
      <c r="X162" s="120"/>
      <c r="Y162" s="120"/>
      <c r="Z162" s="120"/>
      <c r="AA162" s="77"/>
    </row>
    <row r="163" spans="2:27" ht="12.75">
      <c r="B163" s="75"/>
      <c r="C163" s="75"/>
      <c r="D163" s="75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122"/>
      <c r="U163" s="122"/>
      <c r="V163" s="77"/>
      <c r="W163" s="119"/>
      <c r="X163" s="120"/>
      <c r="Y163" s="120"/>
      <c r="Z163" s="120"/>
      <c r="AA163" s="77"/>
    </row>
    <row r="164" spans="2:27" ht="12.75">
      <c r="B164" s="75"/>
      <c r="C164" s="75"/>
      <c r="D164" s="75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122"/>
      <c r="U164" s="122"/>
      <c r="V164" s="77"/>
      <c r="W164" s="119"/>
      <c r="X164" s="120"/>
      <c r="Y164" s="120"/>
      <c r="Z164" s="120"/>
      <c r="AA164" s="77"/>
    </row>
    <row r="165" spans="2:27" ht="12.75">
      <c r="B165" s="75"/>
      <c r="C165" s="75"/>
      <c r="D165" s="75"/>
      <c r="E165" s="83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122"/>
      <c r="U165" s="122"/>
      <c r="V165" s="77"/>
      <c r="W165" s="119"/>
      <c r="X165" s="72"/>
      <c r="Y165" s="120"/>
      <c r="Z165" s="120"/>
      <c r="AA165" s="77"/>
    </row>
    <row r="166" spans="2:27" ht="12.7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8"/>
      <c r="P166" s="78"/>
      <c r="Q166" s="78"/>
      <c r="R166" s="72"/>
      <c r="S166" s="78"/>
      <c r="T166" s="72"/>
      <c r="U166" s="72"/>
      <c r="V166" s="78"/>
      <c r="W166" s="72"/>
      <c r="X166" s="72"/>
      <c r="Y166" s="72"/>
      <c r="Z166" s="72"/>
      <c r="AA166" s="78"/>
    </row>
    <row r="167" spans="2:27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120"/>
      <c r="Y167" s="72"/>
      <c r="Z167" s="72"/>
      <c r="AA167" s="72"/>
    </row>
    <row r="168" spans="2:27" ht="12.75">
      <c r="B168" s="522"/>
      <c r="C168" s="522"/>
      <c r="D168" s="522"/>
      <c r="E168" s="523"/>
      <c r="F168" s="523"/>
      <c r="G168" s="523"/>
      <c r="H168" s="523"/>
      <c r="I168" s="523"/>
      <c r="J168" s="523"/>
      <c r="K168" s="523"/>
      <c r="L168" s="523"/>
      <c r="M168" s="523"/>
      <c r="N168" s="523"/>
      <c r="O168" s="523"/>
      <c r="P168" s="523"/>
      <c r="Q168" s="523"/>
      <c r="R168" s="523"/>
      <c r="S168" s="523"/>
      <c r="T168" s="119"/>
      <c r="U168" s="119"/>
      <c r="V168" s="120"/>
      <c r="W168" s="125"/>
      <c r="X168" s="120"/>
      <c r="Y168" s="120"/>
      <c r="Z168" s="120"/>
      <c r="AA168" s="77"/>
    </row>
    <row r="169" spans="2:27" ht="12.75">
      <c r="B169" s="75"/>
      <c r="C169" s="75"/>
      <c r="D169" s="75"/>
      <c r="E169" s="82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122"/>
      <c r="U169" s="122"/>
      <c r="V169" s="77"/>
      <c r="W169" s="119"/>
      <c r="X169" s="128"/>
      <c r="Y169" s="120"/>
      <c r="Z169" s="120"/>
      <c r="AA169" s="77"/>
    </row>
    <row r="170" spans="2:27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129"/>
      <c r="P170" s="129"/>
      <c r="Q170" s="129"/>
      <c r="R170" s="129"/>
      <c r="S170" s="129"/>
      <c r="T170" s="130"/>
      <c r="U170" s="130"/>
      <c r="V170" s="90"/>
      <c r="W170" s="131"/>
      <c r="X170" s="72"/>
      <c r="Y170" s="128"/>
      <c r="Z170" s="128"/>
      <c r="AA170" s="90"/>
    </row>
    <row r="171" spans="2:27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120"/>
      <c r="Y171" s="72"/>
      <c r="Z171" s="72"/>
      <c r="AA171" s="72"/>
    </row>
    <row r="172" spans="2:27" ht="12.75">
      <c r="B172" s="522"/>
      <c r="C172" s="522"/>
      <c r="D172" s="522"/>
      <c r="E172" s="523"/>
      <c r="F172" s="523"/>
      <c r="G172" s="523"/>
      <c r="H172" s="523"/>
      <c r="I172" s="523"/>
      <c r="J172" s="523"/>
      <c r="K172" s="523"/>
      <c r="L172" s="523"/>
      <c r="M172" s="523"/>
      <c r="N172" s="523"/>
      <c r="O172" s="523"/>
      <c r="P172" s="523"/>
      <c r="Q172" s="523"/>
      <c r="R172" s="523"/>
      <c r="S172" s="523"/>
      <c r="T172" s="119"/>
      <c r="U172" s="119"/>
      <c r="V172" s="120"/>
      <c r="W172" s="125"/>
      <c r="X172" s="120"/>
      <c r="Y172" s="120"/>
      <c r="Z172" s="120"/>
      <c r="AA172" s="77"/>
    </row>
    <row r="173" spans="2:27" ht="12.75">
      <c r="B173" s="75"/>
      <c r="C173" s="75"/>
      <c r="D173" s="75"/>
      <c r="E173" s="82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122"/>
      <c r="U173" s="122"/>
      <c r="V173" s="77"/>
      <c r="W173" s="119"/>
      <c r="X173" s="120"/>
      <c r="Y173" s="120"/>
      <c r="Z173" s="120"/>
      <c r="AA173" s="77"/>
    </row>
    <row r="174" spans="2:27" ht="12.75">
      <c r="B174" s="75"/>
      <c r="C174" s="75"/>
      <c r="D174" s="75"/>
      <c r="E174" s="83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122"/>
      <c r="U174" s="122"/>
      <c r="V174" s="77"/>
      <c r="W174" s="119"/>
      <c r="X174" s="120"/>
      <c r="Y174" s="120"/>
      <c r="Z174" s="120"/>
      <c r="AA174" s="77"/>
    </row>
    <row r="175" spans="2:27" ht="12.75">
      <c r="B175" s="75"/>
      <c r="C175" s="75"/>
      <c r="D175" s="75"/>
      <c r="E175" s="82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122"/>
      <c r="U175" s="122"/>
      <c r="V175" s="77"/>
      <c r="W175" s="119"/>
      <c r="X175" s="120"/>
      <c r="Y175" s="120"/>
      <c r="Z175" s="120"/>
      <c r="AA175" s="77"/>
    </row>
    <row r="176" spans="2:27" ht="12.75">
      <c r="B176" s="75"/>
      <c r="C176" s="75"/>
      <c r="D176" s="75"/>
      <c r="E176" s="82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122"/>
      <c r="U176" s="122"/>
      <c r="V176" s="77"/>
      <c r="W176" s="119"/>
      <c r="X176" s="120"/>
      <c r="Y176" s="120"/>
      <c r="Z176" s="120"/>
      <c r="AA176" s="77"/>
    </row>
    <row r="177" spans="2:27" ht="12.75">
      <c r="B177" s="75"/>
      <c r="C177" s="75"/>
      <c r="D177" s="75"/>
      <c r="E177" s="82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122"/>
      <c r="U177" s="122"/>
      <c r="V177" s="77"/>
      <c r="W177" s="119"/>
      <c r="X177" s="120"/>
      <c r="Y177" s="120"/>
      <c r="Z177" s="120"/>
      <c r="AA177" s="77"/>
    </row>
    <row r="178" spans="2:27" ht="12.75">
      <c r="B178" s="75"/>
      <c r="C178" s="75"/>
      <c r="D178" s="75"/>
      <c r="E178" s="82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122"/>
      <c r="U178" s="122"/>
      <c r="V178" s="77"/>
      <c r="W178" s="119"/>
      <c r="X178" s="120"/>
      <c r="Y178" s="120"/>
      <c r="Z178" s="120"/>
      <c r="AA178" s="77"/>
    </row>
    <row r="179" spans="2:27" ht="12.75">
      <c r="B179" s="75"/>
      <c r="C179" s="75"/>
      <c r="D179" s="75"/>
      <c r="E179" s="82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122"/>
      <c r="U179" s="122"/>
      <c r="V179" s="77"/>
      <c r="W179" s="119"/>
      <c r="X179" s="120"/>
      <c r="Y179" s="120"/>
      <c r="Z179" s="120"/>
      <c r="AA179" s="77"/>
    </row>
    <row r="180" spans="2:27" ht="12.75">
      <c r="B180" s="75"/>
      <c r="C180" s="75"/>
      <c r="D180" s="75"/>
      <c r="E180" s="83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122"/>
      <c r="U180" s="122"/>
      <c r="V180" s="77"/>
      <c r="W180" s="119"/>
      <c r="X180" s="72"/>
      <c r="Y180" s="120"/>
      <c r="Z180" s="120"/>
      <c r="AA180" s="77"/>
    </row>
    <row r="181" spans="2:27" ht="12.7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8"/>
      <c r="P181" s="78"/>
      <c r="Q181" s="78"/>
      <c r="R181" s="78"/>
      <c r="S181" s="78"/>
      <c r="T181" s="78"/>
      <c r="U181" s="72"/>
      <c r="V181" s="78"/>
      <c r="W181" s="72"/>
      <c r="X181" s="72"/>
      <c r="Y181" s="72"/>
      <c r="Z181" s="72"/>
      <c r="AA181" s="78"/>
    </row>
    <row r="182" spans="2:27" ht="12.7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120"/>
      <c r="Y182" s="72"/>
      <c r="Z182" s="72"/>
      <c r="AA182" s="72"/>
    </row>
    <row r="183" spans="2:27" ht="12.75">
      <c r="B183" s="522"/>
      <c r="C183" s="522"/>
      <c r="D183" s="522"/>
      <c r="E183" s="523"/>
      <c r="F183" s="523"/>
      <c r="G183" s="523"/>
      <c r="H183" s="523"/>
      <c r="I183" s="523"/>
      <c r="J183" s="523"/>
      <c r="K183" s="523"/>
      <c r="L183" s="523"/>
      <c r="M183" s="523"/>
      <c r="N183" s="523"/>
      <c r="O183" s="523"/>
      <c r="P183" s="523"/>
      <c r="Q183" s="523"/>
      <c r="R183" s="523"/>
      <c r="S183" s="523"/>
      <c r="T183" s="119"/>
      <c r="U183" s="119"/>
      <c r="V183" s="120"/>
      <c r="W183" s="125"/>
      <c r="X183" s="120"/>
      <c r="Y183" s="120"/>
      <c r="Z183" s="120"/>
      <c r="AA183" s="77"/>
    </row>
    <row r="184" spans="2:27" ht="12.75">
      <c r="B184" s="75"/>
      <c r="C184" s="75"/>
      <c r="D184" s="75"/>
      <c r="E184" s="82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122"/>
      <c r="U184" s="122"/>
      <c r="V184" s="77"/>
      <c r="W184" s="119"/>
      <c r="X184" s="120"/>
      <c r="Y184" s="120"/>
      <c r="Z184" s="120"/>
      <c r="AA184" s="77"/>
    </row>
    <row r="185" spans="2:27" ht="12.75">
      <c r="B185" s="522"/>
      <c r="C185" s="522"/>
      <c r="D185" s="522"/>
      <c r="E185" s="523"/>
      <c r="F185" s="523"/>
      <c r="G185" s="523"/>
      <c r="H185" s="523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119"/>
      <c r="U185" s="119"/>
      <c r="V185" s="120"/>
      <c r="W185" s="125"/>
      <c r="X185" s="120"/>
      <c r="Y185" s="120"/>
      <c r="Z185" s="120"/>
      <c r="AA185" s="77"/>
    </row>
    <row r="186" spans="2:27" ht="12.75">
      <c r="B186" s="75"/>
      <c r="C186" s="75"/>
      <c r="D186" s="75"/>
      <c r="E186" s="82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122"/>
      <c r="U186" s="122"/>
      <c r="V186" s="77"/>
      <c r="W186" s="119"/>
      <c r="X186" s="72"/>
      <c r="Y186" s="120"/>
      <c r="Z186" s="120"/>
      <c r="AA186" s="77"/>
    </row>
    <row r="187" spans="2:27" ht="12.7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99"/>
    </row>
    <row r="188" spans="2:27" ht="12.7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2:27" ht="12.75">
      <c r="B189" s="80"/>
      <c r="C189" s="80"/>
      <c r="D189" s="80"/>
      <c r="E189" s="72"/>
      <c r="F189" s="81"/>
      <c r="G189" s="81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99"/>
    </row>
    <row r="190" spans="2:27" ht="12.7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</row>
    <row r="191" spans="2:27" ht="12.7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</row>
    <row r="192" spans="2:27" ht="12.7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</row>
    <row r="193" spans="2:27" ht="12.7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</row>
    <row r="194" spans="2:27" ht="12.7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</row>
    <row r="195" spans="2:27" ht="12.75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2:27" ht="12.7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</row>
    <row r="197" spans="2:27" ht="12.7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</row>
    <row r="198" spans="2:27" ht="12.75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</row>
    <row r="199" spans="2:27" ht="12.75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</row>
    <row r="200" spans="2:27" ht="12.75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</row>
    <row r="201" spans="2:27" ht="12.75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</row>
    <row r="202" spans="2:27" ht="12.75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</row>
    <row r="203" spans="2:27" ht="12.75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2:27" ht="12.75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2:27" ht="12.75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2:27" ht="12.75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2:27" ht="12.75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2:27" ht="12.75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</row>
    <row r="209" spans="2:27" ht="12.7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</row>
    <row r="210" spans="2:27" ht="12.7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</row>
    <row r="211" spans="2:27" ht="12.75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</row>
    <row r="212" spans="2:27" ht="12.75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2:27" ht="12.75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</row>
    <row r="214" spans="2:27" ht="12.75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2:27" ht="12.75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2:27" ht="12.75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</row>
    <row r="217" spans="2:27" ht="12.75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</row>
    <row r="218" spans="2:27" ht="12.75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</row>
    <row r="219" spans="2:27" ht="12.75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2:27" ht="12.75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2:27" ht="12.7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2:27" ht="12.75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2:27" ht="12.75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2:27" ht="12.75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</row>
    <row r="225" spans="2:27" ht="12.75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</row>
    <row r="226" spans="2:27" ht="12.75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</row>
    <row r="227" spans="2:27" ht="12.75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</row>
    <row r="228" spans="2:27" ht="12.75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</row>
    <row r="229" spans="2:27" ht="12.75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2:27" ht="12.7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</row>
    <row r="231" spans="2:27" ht="12.75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</row>
    <row r="232" spans="2:27" ht="12.75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</row>
    <row r="233" spans="2:27" ht="12.7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</row>
    <row r="234" spans="2:27" ht="12.75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</row>
    <row r="235" spans="2:27" ht="12.75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</row>
    <row r="236" spans="2:27" ht="12.75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</row>
    <row r="237" spans="2:27" ht="12.75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2:27" ht="12.75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2:27" ht="12.75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2:27" ht="12.75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2:27" ht="12.75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</row>
    <row r="242" spans="2:27" ht="12.75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</row>
    <row r="243" spans="2:27" ht="12.75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</row>
    <row r="244" spans="2:27" ht="12.75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</row>
    <row r="245" spans="2:27" ht="12.75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</row>
    <row r="246" spans="2:27" ht="12.75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2:27" ht="12.75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</row>
    <row r="248" spans="2:27" ht="12.75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</row>
    <row r="249" spans="2:27" ht="12.75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</row>
    <row r="250" spans="2:27" ht="12.75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</row>
    <row r="251" spans="2:27" ht="12.75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</row>
    <row r="252" spans="2:27" ht="12.75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</row>
    <row r="253" spans="2:27" ht="12.75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</row>
    <row r="254" spans="2:27" ht="12.75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2:27" ht="12.75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Y255" s="72"/>
      <c r="Z255" s="72"/>
      <c r="AA255" s="72"/>
    </row>
  </sheetData>
  <sheetProtection/>
  <mergeCells count="15">
    <mergeCell ref="B99:S99"/>
    <mergeCell ref="B114:S114"/>
    <mergeCell ref="B128:S128"/>
    <mergeCell ref="B143:S143"/>
    <mergeCell ref="B48:S48"/>
    <mergeCell ref="B8:S8"/>
    <mergeCell ref="B66:S66"/>
    <mergeCell ref="B79:S79"/>
    <mergeCell ref="B13:E13"/>
    <mergeCell ref="B183:S183"/>
    <mergeCell ref="B185:S185"/>
    <mergeCell ref="B151:S151"/>
    <mergeCell ref="B160:S160"/>
    <mergeCell ref="B168:S168"/>
    <mergeCell ref="B172:S172"/>
  </mergeCells>
  <printOptions/>
  <pageMargins left="0.75" right="0.75" top="1" bottom="1" header="0.5" footer="0.5"/>
  <pageSetup horizontalDpi="300" verticalDpi="300" orientation="landscape" paperSize="9" scale="65" r:id="rId1"/>
  <headerFooter alignWithMargins="0">
    <oddHeader>&amp;L&amp;"Arial,Dőlt"&amp;8TENDER TERV&amp;C&amp;"Arial,Dőlt"&amp;8CSHKiv&amp;R&amp;"Arial,Dőlt"&amp;8Bp. II. ker. PESTHIDEGKÚT
H9,H10,H13,H14 ÖBLÖZETEK
csapadékvíz elvezetése&amp;"Arial,Normál"&amp;10
</oddHeader>
    <oddFooter>&amp;L&amp;"Arial,Dőlt"&amp;8 2009. január&amp;R&amp;"Arial,Dőlt"&amp;8Készítette: Bognár Márk
Kallay Viktor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Y23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5.00390625" style="0" customWidth="1"/>
    <col min="4" max="4" width="7.7109375" style="100" customWidth="1"/>
    <col min="5" max="5" width="7.00390625" style="0" customWidth="1"/>
    <col min="6" max="6" width="7.421875" style="0" customWidth="1"/>
    <col min="7" max="7" width="9.7109375" style="0" customWidth="1"/>
    <col min="8" max="8" width="10.7109375" style="0" customWidth="1"/>
    <col min="9" max="9" width="3.8515625" style="0" customWidth="1"/>
    <col min="10" max="12" width="7.7109375" style="0" customWidth="1"/>
    <col min="13" max="13" width="7.28125" style="0" customWidth="1"/>
    <col min="14" max="14" width="5.28125" style="0" customWidth="1"/>
    <col min="15" max="15" width="8.421875" style="0" customWidth="1"/>
    <col min="16" max="16" width="7.8515625" style="0" customWidth="1"/>
    <col min="17" max="17" width="8.00390625" style="0" customWidth="1"/>
    <col min="18" max="18" width="8.140625" style="0" customWidth="1"/>
    <col min="19" max="19" width="9.28125" style="0" customWidth="1"/>
    <col min="24" max="25" width="9.140625" style="0" hidden="1" customWidth="1"/>
  </cols>
  <sheetData>
    <row r="2" spans="2:4" ht="18">
      <c r="B2" s="137" t="s">
        <v>158</v>
      </c>
      <c r="C2" s="137"/>
      <c r="D2"/>
    </row>
    <row r="3" spans="2:4" ht="18">
      <c r="B3" s="137"/>
      <c r="C3" s="137"/>
      <c r="D3"/>
    </row>
    <row r="4" spans="2:5" ht="15">
      <c r="B4" s="138" t="s">
        <v>155</v>
      </c>
      <c r="C4" s="138"/>
      <c r="D4"/>
      <c r="E4" s="139" t="str">
        <f>'Akna kimutatás'!D4</f>
        <v>L/10-1-3-1-1</v>
      </c>
    </row>
    <row r="5" spans="2:5" ht="15.75" thickBot="1">
      <c r="B5" s="138"/>
      <c r="C5" s="138"/>
      <c r="D5"/>
      <c r="E5" s="139"/>
    </row>
    <row r="6" spans="2:19" ht="12.75">
      <c r="B6" s="542" t="s">
        <v>161</v>
      </c>
      <c r="C6" s="543"/>
      <c r="D6" s="543"/>
      <c r="E6" s="543"/>
      <c r="F6" s="543"/>
      <c r="G6" s="543"/>
      <c r="H6" s="544"/>
      <c r="M6" s="533" t="s">
        <v>162</v>
      </c>
      <c r="N6" s="534"/>
      <c r="O6" s="534"/>
      <c r="P6" s="534"/>
      <c r="Q6" s="534"/>
      <c r="R6" s="534"/>
      <c r="S6" s="535"/>
    </row>
    <row r="7" spans="2:19" ht="18.75" customHeight="1" thickBot="1">
      <c r="B7" s="545"/>
      <c r="C7" s="546"/>
      <c r="D7" s="546"/>
      <c r="E7" s="546"/>
      <c r="F7" s="546"/>
      <c r="G7" s="546"/>
      <c r="H7" s="547"/>
      <c r="I7" s="80"/>
      <c r="M7" s="536"/>
      <c r="N7" s="537"/>
      <c r="O7" s="537"/>
      <c r="P7" s="537"/>
      <c r="Q7" s="537"/>
      <c r="R7" s="537"/>
      <c r="S7" s="538"/>
    </row>
    <row r="8" spans="2:19" ht="114.75" customHeight="1" thickBot="1">
      <c r="B8" s="146" t="s">
        <v>163</v>
      </c>
      <c r="C8" s="146" t="s">
        <v>105</v>
      </c>
      <c r="D8" s="146" t="s">
        <v>165</v>
      </c>
      <c r="E8" s="146" t="s">
        <v>106</v>
      </c>
      <c r="F8" s="146" t="s">
        <v>109</v>
      </c>
      <c r="G8" s="146" t="s">
        <v>120</v>
      </c>
      <c r="H8" s="177" t="s">
        <v>164</v>
      </c>
      <c r="I8" s="62"/>
      <c r="J8" s="531" t="s">
        <v>159</v>
      </c>
      <c r="K8" s="531"/>
      <c r="L8" s="532"/>
      <c r="M8" s="146" t="s">
        <v>108</v>
      </c>
      <c r="N8" s="146" t="s">
        <v>107</v>
      </c>
      <c r="O8" s="146" t="s">
        <v>110</v>
      </c>
      <c r="P8" s="146" t="s">
        <v>111</v>
      </c>
      <c r="Q8" s="146" t="s">
        <v>126</v>
      </c>
      <c r="R8" s="146" t="s">
        <v>112</v>
      </c>
      <c r="S8" s="147" t="s">
        <v>130</v>
      </c>
    </row>
    <row r="9" spans="2:25" ht="13.5" thickBot="1">
      <c r="B9" s="63"/>
      <c r="C9" s="64"/>
      <c r="D9" s="65"/>
      <c r="E9" s="65" t="s">
        <v>69</v>
      </c>
      <c r="F9" s="67" t="s">
        <v>69</v>
      </c>
      <c r="G9" s="67" t="s">
        <v>121</v>
      </c>
      <c r="H9" s="67" t="s">
        <v>114</v>
      </c>
      <c r="I9" s="144"/>
      <c r="J9" s="69"/>
      <c r="K9" s="69"/>
      <c r="L9" s="70"/>
      <c r="M9" s="66" t="s">
        <v>69</v>
      </c>
      <c r="N9" s="65" t="s">
        <v>113</v>
      </c>
      <c r="O9" s="69" t="s">
        <v>69</v>
      </c>
      <c r="P9" s="68" t="s">
        <v>115</v>
      </c>
      <c r="Q9" s="68" t="s">
        <v>115</v>
      </c>
      <c r="R9" s="70" t="s">
        <v>114</v>
      </c>
      <c r="S9" s="68" t="s">
        <v>115</v>
      </c>
      <c r="X9" s="71" t="s">
        <v>116</v>
      </c>
      <c r="Y9" s="20">
        <v>0.35</v>
      </c>
    </row>
    <row r="10" spans="2:25" ht="13.5" thickBot="1">
      <c r="B10" s="539"/>
      <c r="C10" s="540"/>
      <c r="D10" s="540"/>
      <c r="E10" s="540"/>
      <c r="F10" s="540"/>
      <c r="G10" s="540"/>
      <c r="H10" s="540"/>
      <c r="I10" s="145"/>
      <c r="J10" s="540"/>
      <c r="K10" s="540"/>
      <c r="L10" s="541"/>
      <c r="M10" s="540"/>
      <c r="N10" s="540"/>
      <c r="O10" s="540"/>
      <c r="P10" s="540"/>
      <c r="Q10" s="540"/>
      <c r="R10" s="540"/>
      <c r="S10" s="541"/>
      <c r="X10" s="71" t="s">
        <v>117</v>
      </c>
      <c r="Y10" s="73">
        <v>0.4</v>
      </c>
    </row>
    <row r="11" spans="1:19" ht="15">
      <c r="A11" s="72"/>
      <c r="B11" s="199" t="s">
        <v>242</v>
      </c>
      <c r="C11" s="210" t="s">
        <v>118</v>
      </c>
      <c r="D11" s="23"/>
      <c r="E11" s="204">
        <f>'Akna kimutatás'!Q15/100</f>
        <v>2.043</v>
      </c>
      <c r="F11" s="238">
        <v>1.36</v>
      </c>
      <c r="G11" s="236">
        <f>(F11+2*0.35)*E11*PI()</f>
        <v>13.221644010044933</v>
      </c>
      <c r="H11" s="206">
        <f>(E11+$Y$10)^2*PI()*0.25*(F11+2*$Y$9)</f>
        <v>9.656150714795235</v>
      </c>
      <c r="I11" s="252"/>
      <c r="J11" s="198" t="s">
        <v>241</v>
      </c>
      <c r="K11" s="246" t="s">
        <v>160</v>
      </c>
      <c r="L11" s="250" t="str">
        <f>B11</f>
        <v>L/1</v>
      </c>
      <c r="M11" s="218">
        <v>3.33</v>
      </c>
      <c r="N11" s="210">
        <v>300</v>
      </c>
      <c r="O11" s="246">
        <f>N11/1000+2*$Y$9</f>
        <v>1</v>
      </c>
      <c r="P11" s="211">
        <v>4.6454</v>
      </c>
      <c r="Q11" s="211">
        <f>P11*2</f>
        <v>9.2908</v>
      </c>
      <c r="R11" s="212">
        <f>O11*P11</f>
        <v>4.6454</v>
      </c>
      <c r="S11" s="213">
        <f>O11*M11</f>
        <v>3.33</v>
      </c>
    </row>
    <row r="12" spans="2:19" ht="15.75">
      <c r="B12" s="194" t="s">
        <v>243</v>
      </c>
      <c r="C12" s="186" t="s">
        <v>118</v>
      </c>
      <c r="D12" s="180"/>
      <c r="E12" s="200">
        <f>'Akna kimutatás'!Q16/100</f>
        <v>2.043</v>
      </c>
      <c r="F12" s="180">
        <v>1.36</v>
      </c>
      <c r="G12" s="201">
        <f aca="true" t="shared" si="0" ref="G12:G20">(F12+2*0.35)*E12*PI()</f>
        <v>13.221644010044933</v>
      </c>
      <c r="H12" s="202">
        <f aca="true" t="shared" si="1" ref="H12:H20">(E12+$Y$10)^2*PI()*0.25*(F12+2*$Y$9)</f>
        <v>9.656150714795235</v>
      </c>
      <c r="I12" s="239"/>
      <c r="J12" s="247" t="str">
        <f>L11</f>
        <v>L/1</v>
      </c>
      <c r="K12" s="241" t="s">
        <v>160</v>
      </c>
      <c r="L12" s="253" t="str">
        <f aca="true" t="shared" si="2" ref="L12:L20">B12</f>
        <v>L/2</v>
      </c>
      <c r="M12" s="334">
        <v>21.31</v>
      </c>
      <c r="N12" s="186">
        <v>300</v>
      </c>
      <c r="O12" s="240">
        <f aca="true" t="shared" si="3" ref="O12:O20">N12/1000+2*$Y$9</f>
        <v>1</v>
      </c>
      <c r="P12" s="337">
        <v>41.7163</v>
      </c>
      <c r="Q12" s="171">
        <f aca="true" t="shared" si="4" ref="Q12:Q20">P12*2</f>
        <v>83.4326</v>
      </c>
      <c r="R12" s="203">
        <f aca="true" t="shared" si="5" ref="R12:R20">O12*P12</f>
        <v>41.7163</v>
      </c>
      <c r="S12" s="195">
        <f aca="true" t="shared" si="6" ref="S12:S20">O12*M12</f>
        <v>21.31</v>
      </c>
    </row>
    <row r="13" spans="2:19" ht="15.75">
      <c r="B13" s="194" t="s">
        <v>244</v>
      </c>
      <c r="C13" s="186" t="s">
        <v>118</v>
      </c>
      <c r="D13" s="180"/>
      <c r="E13" s="200">
        <f>'Akna kimutatás'!Q17/100</f>
        <v>2.1719999999999997</v>
      </c>
      <c r="F13" s="180">
        <v>1.36</v>
      </c>
      <c r="G13" s="201">
        <f t="shared" si="0"/>
        <v>14.056490841809882</v>
      </c>
      <c r="H13" s="202">
        <f t="shared" si="1"/>
        <v>10.702839930120541</v>
      </c>
      <c r="I13" s="239"/>
      <c r="J13" s="247" t="str">
        <f aca="true" t="shared" si="7" ref="J13:J20">L12</f>
        <v>L/2</v>
      </c>
      <c r="K13" s="241" t="s">
        <v>160</v>
      </c>
      <c r="L13" s="253" t="str">
        <f t="shared" si="2"/>
        <v>L/3</v>
      </c>
      <c r="M13" s="336">
        <v>21.66</v>
      </c>
      <c r="N13" s="186">
        <v>300</v>
      </c>
      <c r="O13" s="240">
        <f t="shared" si="3"/>
        <v>1</v>
      </c>
      <c r="P13" s="337">
        <v>42.6809</v>
      </c>
      <c r="Q13" s="171">
        <f t="shared" si="4"/>
        <v>85.3618</v>
      </c>
      <c r="R13" s="203">
        <f t="shared" si="5"/>
        <v>42.6809</v>
      </c>
      <c r="S13" s="195">
        <f t="shared" si="6"/>
        <v>21.66</v>
      </c>
    </row>
    <row r="14" spans="2:19" ht="15.75">
      <c r="B14" s="194" t="s">
        <v>245</v>
      </c>
      <c r="C14" s="186" t="s">
        <v>118</v>
      </c>
      <c r="D14" s="180"/>
      <c r="E14" s="200">
        <f>'Akna kimutatás'!Q18/100</f>
        <v>2.019</v>
      </c>
      <c r="F14" s="180">
        <v>1.36</v>
      </c>
      <c r="G14" s="201">
        <f t="shared" si="0"/>
        <v>13.066323669251455</v>
      </c>
      <c r="H14" s="202">
        <f t="shared" si="1"/>
        <v>9.467358840560761</v>
      </c>
      <c r="I14" s="239"/>
      <c r="J14" s="247" t="str">
        <f t="shared" si="7"/>
        <v>L/3</v>
      </c>
      <c r="K14" s="241" t="s">
        <v>160</v>
      </c>
      <c r="L14" s="253" t="str">
        <f t="shared" si="2"/>
        <v>L/4</v>
      </c>
      <c r="M14" s="225">
        <v>4.56</v>
      </c>
      <c r="N14" s="186">
        <v>300</v>
      </c>
      <c r="O14" s="240">
        <f t="shared" si="3"/>
        <v>1</v>
      </c>
      <c r="P14" s="337">
        <v>7.4267</v>
      </c>
      <c r="Q14" s="171">
        <f t="shared" si="4"/>
        <v>14.8534</v>
      </c>
      <c r="R14" s="203">
        <f t="shared" si="5"/>
        <v>7.4267</v>
      </c>
      <c r="S14" s="195">
        <f t="shared" si="6"/>
        <v>4.56</v>
      </c>
    </row>
    <row r="15" spans="2:19" ht="15.75" thickBot="1">
      <c r="B15" s="196" t="s">
        <v>246</v>
      </c>
      <c r="C15" s="214" t="s">
        <v>118</v>
      </c>
      <c r="D15" s="237"/>
      <c r="E15" s="207">
        <f>'Akna kimutatás'!Q19/100</f>
        <v>2.095</v>
      </c>
      <c r="F15" s="237">
        <v>1.36</v>
      </c>
      <c r="G15" s="208">
        <f t="shared" si="0"/>
        <v>13.558171415097473</v>
      </c>
      <c r="H15" s="209">
        <f t="shared" si="1"/>
        <v>10.071593796332593</v>
      </c>
      <c r="I15" s="239"/>
      <c r="J15" s="248" t="str">
        <f t="shared" si="7"/>
        <v>L/4</v>
      </c>
      <c r="K15" s="197" t="s">
        <v>160</v>
      </c>
      <c r="L15" s="254" t="str">
        <f t="shared" si="2"/>
        <v>L/5</v>
      </c>
      <c r="M15" s="335">
        <v>34.5</v>
      </c>
      <c r="N15" s="214">
        <v>300</v>
      </c>
      <c r="O15" s="249">
        <f t="shared" si="3"/>
        <v>1</v>
      </c>
      <c r="P15" s="215">
        <v>66.8367</v>
      </c>
      <c r="Q15" s="215">
        <f t="shared" si="4"/>
        <v>133.6734</v>
      </c>
      <c r="R15" s="216">
        <f t="shared" si="5"/>
        <v>66.8367</v>
      </c>
      <c r="S15" s="217">
        <f t="shared" si="6"/>
        <v>34.5</v>
      </c>
    </row>
    <row r="16" spans="2:19" ht="15">
      <c r="B16" s="199" t="s">
        <v>247</v>
      </c>
      <c r="C16" s="210" t="s">
        <v>118</v>
      </c>
      <c r="D16" s="243"/>
      <c r="E16" s="204">
        <f>'Akna kimutatás'!Q20/100</f>
        <v>3.05</v>
      </c>
      <c r="F16" s="243">
        <v>1.36</v>
      </c>
      <c r="G16" s="205">
        <f t="shared" si="0"/>
        <v>19.73862664250467</v>
      </c>
      <c r="H16" s="206">
        <f t="shared" si="1"/>
        <v>19.25729537806654</v>
      </c>
      <c r="I16" s="239"/>
      <c r="J16" s="255" t="str">
        <f t="shared" si="7"/>
        <v>L/5</v>
      </c>
      <c r="K16" s="245" t="s">
        <v>160</v>
      </c>
      <c r="L16" s="251" t="str">
        <f t="shared" si="2"/>
        <v>L/6</v>
      </c>
      <c r="M16" s="333">
        <v>30.91</v>
      </c>
      <c r="N16" s="210">
        <v>300</v>
      </c>
      <c r="O16" s="246">
        <f t="shared" si="3"/>
        <v>1</v>
      </c>
      <c r="P16" s="211">
        <v>65.2766</v>
      </c>
      <c r="Q16" s="211">
        <f t="shared" si="4"/>
        <v>130.5532</v>
      </c>
      <c r="R16" s="212">
        <f t="shared" si="5"/>
        <v>65.2766</v>
      </c>
      <c r="S16" s="213">
        <f t="shared" si="6"/>
        <v>30.91</v>
      </c>
    </row>
    <row r="17" spans="2:19" ht="15.75">
      <c r="B17" s="194" t="s">
        <v>248</v>
      </c>
      <c r="C17" s="186" t="s">
        <v>118</v>
      </c>
      <c r="D17" s="180"/>
      <c r="E17" s="200">
        <f>'Akna kimutatás'!Q21/100</f>
        <v>2.175</v>
      </c>
      <c r="F17" s="180">
        <v>1.36</v>
      </c>
      <c r="G17" s="201">
        <f t="shared" si="0"/>
        <v>14.07590588440907</v>
      </c>
      <c r="H17" s="202">
        <f t="shared" si="1"/>
        <v>10.727822236185041</v>
      </c>
      <c r="I17" s="239"/>
      <c r="J17" s="247" t="str">
        <f t="shared" si="7"/>
        <v>L/6</v>
      </c>
      <c r="K17" s="241" t="s">
        <v>160</v>
      </c>
      <c r="L17" s="253" t="str">
        <f t="shared" si="2"/>
        <v>L/7</v>
      </c>
      <c r="M17" s="336">
        <v>8.44</v>
      </c>
      <c r="N17" s="186">
        <v>300</v>
      </c>
      <c r="O17" s="240">
        <f t="shared" si="3"/>
        <v>1</v>
      </c>
      <c r="P17" s="337">
        <v>16.7596</v>
      </c>
      <c r="Q17" s="171">
        <f t="shared" si="4"/>
        <v>33.5192</v>
      </c>
      <c r="R17" s="203">
        <f t="shared" si="5"/>
        <v>16.7596</v>
      </c>
      <c r="S17" s="195">
        <f t="shared" si="6"/>
        <v>8.44</v>
      </c>
    </row>
    <row r="18" spans="2:19" ht="15.75">
      <c r="B18" s="194" t="s">
        <v>249</v>
      </c>
      <c r="C18" s="186" t="s">
        <v>118</v>
      </c>
      <c r="D18" s="180"/>
      <c r="E18" s="200">
        <f>'Akna kimutatás'!Q22/100</f>
        <v>2.417</v>
      </c>
      <c r="F18" s="180">
        <v>1.36</v>
      </c>
      <c r="G18" s="201">
        <f t="shared" si="0"/>
        <v>15.64205265407665</v>
      </c>
      <c r="H18" s="202">
        <f t="shared" si="1"/>
        <v>12.838988081696943</v>
      </c>
      <c r="I18" s="239"/>
      <c r="J18" s="247" t="str">
        <f t="shared" si="7"/>
        <v>L/7</v>
      </c>
      <c r="K18" s="241" t="s">
        <v>160</v>
      </c>
      <c r="L18" s="253" t="str">
        <f t="shared" si="2"/>
        <v>L/8</v>
      </c>
      <c r="M18" s="336">
        <v>8.57</v>
      </c>
      <c r="N18" s="186">
        <v>300</v>
      </c>
      <c r="O18" s="240">
        <f t="shared" si="3"/>
        <v>1</v>
      </c>
      <c r="P18" s="337">
        <v>17.6837</v>
      </c>
      <c r="Q18" s="171">
        <f t="shared" si="4"/>
        <v>35.3674</v>
      </c>
      <c r="R18" s="203">
        <f t="shared" si="5"/>
        <v>17.6837</v>
      </c>
      <c r="S18" s="195">
        <f t="shared" si="6"/>
        <v>8.57</v>
      </c>
    </row>
    <row r="19" spans="2:19" ht="15.75">
      <c r="B19" s="194" t="s">
        <v>250</v>
      </c>
      <c r="C19" s="186" t="s">
        <v>119</v>
      </c>
      <c r="D19" s="180"/>
      <c r="E19" s="200">
        <f>'Akna kimutatás'!Q23/100</f>
        <v>2.173</v>
      </c>
      <c r="F19" s="180">
        <v>1.36</v>
      </c>
      <c r="G19" s="201">
        <f t="shared" si="0"/>
        <v>14.062962522676278</v>
      </c>
      <c r="H19" s="202">
        <f t="shared" si="1"/>
        <v>10.711164129634943</v>
      </c>
      <c r="I19" s="239"/>
      <c r="J19" s="247" t="str">
        <f t="shared" si="7"/>
        <v>L/8</v>
      </c>
      <c r="K19" s="241" t="s">
        <v>160</v>
      </c>
      <c r="L19" s="253" t="str">
        <f t="shared" si="2"/>
        <v>L/9</v>
      </c>
      <c r="M19" s="225">
        <v>23.84</v>
      </c>
      <c r="N19" s="186">
        <v>300</v>
      </c>
      <c r="O19" s="240">
        <f t="shared" si="3"/>
        <v>1</v>
      </c>
      <c r="P19" s="337">
        <v>53.8298</v>
      </c>
      <c r="Q19" s="171">
        <f t="shared" si="4"/>
        <v>107.6596</v>
      </c>
      <c r="R19" s="203">
        <f t="shared" si="5"/>
        <v>53.8298</v>
      </c>
      <c r="S19" s="195">
        <f t="shared" si="6"/>
        <v>23.84</v>
      </c>
    </row>
    <row r="20" spans="2:19" ht="15.75" thickBot="1">
      <c r="B20" s="196" t="s">
        <v>272</v>
      </c>
      <c r="C20" s="214" t="s">
        <v>118</v>
      </c>
      <c r="D20" s="237"/>
      <c r="E20" s="207">
        <f>'Akna kimutatás'!Q25/100</f>
        <v>3.34</v>
      </c>
      <c r="F20" s="237">
        <v>1.36</v>
      </c>
      <c r="G20" s="208">
        <f t="shared" si="0"/>
        <v>21.615414093759213</v>
      </c>
      <c r="H20" s="209">
        <f t="shared" si="1"/>
        <v>22.63082082169658</v>
      </c>
      <c r="I20" s="239"/>
      <c r="J20" s="248" t="str">
        <f t="shared" si="7"/>
        <v>L/9</v>
      </c>
      <c r="K20" s="197" t="s">
        <v>160</v>
      </c>
      <c r="L20" s="254" t="str">
        <f t="shared" si="2"/>
        <v>SZ35</v>
      </c>
      <c r="M20" s="335">
        <v>16.5</v>
      </c>
      <c r="N20" s="214">
        <v>300</v>
      </c>
      <c r="O20" s="249">
        <f t="shared" si="3"/>
        <v>1</v>
      </c>
      <c r="P20" s="215">
        <v>35.1663</v>
      </c>
      <c r="Q20" s="215">
        <f t="shared" si="4"/>
        <v>70.3326</v>
      </c>
      <c r="R20" s="216">
        <f t="shared" si="5"/>
        <v>35.1663</v>
      </c>
      <c r="S20" s="217">
        <f t="shared" si="6"/>
        <v>16.5</v>
      </c>
    </row>
    <row r="21" spans="2:19" ht="13.5" thickBot="1">
      <c r="B21" s="190"/>
      <c r="C21" s="191"/>
      <c r="D21" s="191"/>
      <c r="E21" s="191"/>
      <c r="F21" s="192"/>
      <c r="G21" s="192"/>
      <c r="H21" s="192"/>
      <c r="I21" s="178"/>
      <c r="J21" s="192"/>
      <c r="K21" s="192"/>
      <c r="L21" s="192"/>
      <c r="M21" s="192"/>
      <c r="N21" s="191"/>
      <c r="O21" s="192"/>
      <c r="P21" s="192"/>
      <c r="Q21" s="192"/>
      <c r="R21" s="192"/>
      <c r="S21" s="193"/>
    </row>
    <row r="22" spans="2:19" ht="13.5" thickBot="1">
      <c r="B22" s="529" t="s">
        <v>102</v>
      </c>
      <c r="C22" s="530"/>
      <c r="D22" s="530"/>
      <c r="E22" s="530"/>
      <c r="F22" s="173"/>
      <c r="G22" s="172">
        <f>SUM(G11:G20)</f>
        <v>152.25923574367454</v>
      </c>
      <c r="H22" s="175">
        <f>SUM(H11:H20)</f>
        <v>125.72018464388441</v>
      </c>
      <c r="I22" s="179"/>
      <c r="J22" s="176"/>
      <c r="K22" s="172"/>
      <c r="L22" s="173"/>
      <c r="M22" s="173">
        <f>SUM(M11:M20)</f>
        <v>173.62</v>
      </c>
      <c r="N22" s="173"/>
      <c r="O22" s="173"/>
      <c r="P22" s="173"/>
      <c r="Q22" s="172">
        <f>SUM(Q11:Q20)</f>
        <v>704.0439999999999</v>
      </c>
      <c r="R22" s="172">
        <f>SUM(R11:R20)</f>
        <v>352.02199999999993</v>
      </c>
      <c r="S22" s="174">
        <f>SUM(S11:S20)</f>
        <v>173.62</v>
      </c>
    </row>
    <row r="23" spans="2:14" ht="12.75">
      <c r="B23" s="75"/>
      <c r="C23" s="76"/>
      <c r="D23" s="77"/>
      <c r="E23" s="77"/>
      <c r="F23" s="72"/>
      <c r="G23" s="72"/>
      <c r="L23" s="72"/>
      <c r="M23" s="77"/>
      <c r="N23" s="76"/>
    </row>
    <row r="24" spans="2:14" ht="12.75">
      <c r="B24" s="75"/>
      <c r="C24" s="76"/>
      <c r="D24" s="77"/>
      <c r="E24" s="77"/>
      <c r="F24" s="72"/>
      <c r="G24" s="72"/>
      <c r="M24" s="77"/>
      <c r="N24" s="76"/>
    </row>
    <row r="25" spans="2:14" ht="12.75">
      <c r="B25" s="75"/>
      <c r="C25" s="76"/>
      <c r="D25" s="77"/>
      <c r="E25" s="77"/>
      <c r="F25" s="72"/>
      <c r="G25" s="72"/>
      <c r="M25" s="77"/>
      <c r="N25" s="76"/>
    </row>
    <row r="26" spans="2:14" ht="12.75">
      <c r="B26" s="75"/>
      <c r="C26" s="76"/>
      <c r="D26" s="77"/>
      <c r="E26" s="77"/>
      <c r="F26" s="72"/>
      <c r="G26" s="72"/>
      <c r="M26" s="77"/>
      <c r="N26" s="76"/>
    </row>
    <row r="27" spans="2:14" ht="12.75">
      <c r="B27" s="75"/>
      <c r="C27" s="76"/>
      <c r="D27" s="77"/>
      <c r="E27" s="77"/>
      <c r="F27" s="72"/>
      <c r="G27" s="72"/>
      <c r="M27" s="77"/>
      <c r="N27" s="76"/>
    </row>
    <row r="28" spans="2:14" ht="12.75">
      <c r="B28" s="75"/>
      <c r="C28" s="76"/>
      <c r="D28" s="77"/>
      <c r="E28" s="77"/>
      <c r="F28" s="72"/>
      <c r="G28" s="72"/>
      <c r="M28" s="77"/>
      <c r="N28" s="76"/>
    </row>
    <row r="29" spans="2:14" ht="12.75">
      <c r="B29" s="75"/>
      <c r="C29" s="76"/>
      <c r="D29" s="77"/>
      <c r="E29" s="77"/>
      <c r="F29" s="72"/>
      <c r="G29" s="72"/>
      <c r="M29" s="77"/>
      <c r="N29" s="76"/>
    </row>
    <row r="30" spans="2:14" ht="12.75">
      <c r="B30" s="75"/>
      <c r="C30" s="76"/>
      <c r="D30" s="77"/>
      <c r="E30" s="77"/>
      <c r="F30" s="72"/>
      <c r="G30" s="72"/>
      <c r="M30" s="77"/>
      <c r="N30" s="76"/>
    </row>
    <row r="31" spans="2:14" ht="12.75">
      <c r="B31" s="75"/>
      <c r="C31" s="76"/>
      <c r="D31" s="77"/>
      <c r="E31" s="77"/>
      <c r="F31" s="72"/>
      <c r="G31" s="72"/>
      <c r="M31" s="77"/>
      <c r="N31" s="76"/>
    </row>
    <row r="32" spans="2:14" ht="12.75">
      <c r="B32" s="75"/>
      <c r="C32" s="76"/>
      <c r="D32" s="77"/>
      <c r="E32" s="77"/>
      <c r="F32" s="72"/>
      <c r="G32" s="72"/>
      <c r="M32" s="77"/>
      <c r="N32" s="76"/>
    </row>
    <row r="33" spans="2:14" ht="12.75">
      <c r="B33" s="75"/>
      <c r="C33" s="76"/>
      <c r="D33" s="77"/>
      <c r="E33" s="77"/>
      <c r="F33" s="72"/>
      <c r="G33" s="72"/>
      <c r="M33" s="77"/>
      <c r="N33" s="76"/>
    </row>
    <row r="34" spans="2:14" ht="12.75">
      <c r="B34" s="75"/>
      <c r="C34" s="76"/>
      <c r="D34" s="77"/>
      <c r="E34" s="77"/>
      <c r="F34" s="72"/>
      <c r="G34" s="72"/>
      <c r="M34" s="77"/>
      <c r="N34" s="76"/>
    </row>
    <row r="35" spans="2:14" ht="12.75">
      <c r="B35" s="75"/>
      <c r="C35" s="76"/>
      <c r="D35" s="77"/>
      <c r="E35" s="77"/>
      <c r="F35" s="72"/>
      <c r="G35" s="72"/>
      <c r="M35" s="77"/>
      <c r="N35" s="76"/>
    </row>
    <row r="36" spans="2:14" ht="12.75">
      <c r="B36" s="75"/>
      <c r="C36" s="76"/>
      <c r="D36" s="77"/>
      <c r="E36" s="77"/>
      <c r="F36" s="72"/>
      <c r="G36" s="72"/>
      <c r="M36" s="77"/>
      <c r="N36" s="76"/>
    </row>
    <row r="37" spans="2:14" ht="12.75">
      <c r="B37" s="75"/>
      <c r="C37" s="76"/>
      <c r="D37" s="77"/>
      <c r="E37" s="77"/>
      <c r="F37" s="72"/>
      <c r="G37" s="72"/>
      <c r="M37" s="77"/>
      <c r="N37" s="76"/>
    </row>
    <row r="38" spans="2:14" ht="12.75">
      <c r="B38" s="75"/>
      <c r="C38" s="76"/>
      <c r="D38" s="77"/>
      <c r="E38" s="77"/>
      <c r="F38" s="72"/>
      <c r="G38" s="72"/>
      <c r="M38" s="77"/>
      <c r="N38" s="76"/>
    </row>
    <row r="39" spans="2:14" ht="12.75">
      <c r="B39" s="75"/>
      <c r="C39" s="76"/>
      <c r="D39" s="77"/>
      <c r="E39" s="77"/>
      <c r="F39" s="72"/>
      <c r="G39" s="72"/>
      <c r="M39" s="77"/>
      <c r="N39" s="76"/>
    </row>
    <row r="40" spans="2:14" ht="12.75">
      <c r="B40" s="75"/>
      <c r="C40" s="78"/>
      <c r="D40" s="79"/>
      <c r="E40" s="79"/>
      <c r="F40" s="72"/>
      <c r="G40" s="72"/>
      <c r="M40" s="78"/>
      <c r="N40" s="78"/>
    </row>
    <row r="41" spans="2:14" ht="12.75">
      <c r="B41" s="75"/>
      <c r="C41" s="76"/>
      <c r="D41" s="77"/>
      <c r="E41" s="77"/>
      <c r="F41" s="72"/>
      <c r="G41" s="72"/>
      <c r="M41" s="77"/>
      <c r="N41" s="76"/>
    </row>
    <row r="42" spans="2:14" ht="12.75">
      <c r="B42" s="74"/>
      <c r="C42" s="80"/>
      <c r="D42" s="81"/>
      <c r="E42" s="80"/>
      <c r="F42" s="72"/>
      <c r="G42" s="72"/>
      <c r="M42" s="77"/>
      <c r="N42" s="80"/>
    </row>
    <row r="43" spans="2:14" ht="12.75">
      <c r="B43" s="75"/>
      <c r="C43" s="81"/>
      <c r="D43" s="81"/>
      <c r="E43" s="82"/>
      <c r="F43" s="72"/>
      <c r="G43" s="72"/>
      <c r="M43" s="77"/>
      <c r="N43" s="81"/>
    </row>
    <row r="44" spans="2:14" ht="12.75">
      <c r="B44" s="75"/>
      <c r="C44" s="81"/>
      <c r="D44" s="81"/>
      <c r="E44" s="82"/>
      <c r="F44" s="72"/>
      <c r="G44" s="72"/>
      <c r="M44" s="77"/>
      <c r="N44" s="81"/>
    </row>
    <row r="45" spans="2:14" ht="12.75">
      <c r="B45" s="75"/>
      <c r="C45" s="81"/>
      <c r="D45" s="81"/>
      <c r="E45" s="82"/>
      <c r="F45" s="72"/>
      <c r="G45" s="72"/>
      <c r="M45" s="77"/>
      <c r="N45" s="81"/>
    </row>
    <row r="46" spans="2:14" ht="12.75">
      <c r="B46" s="75"/>
      <c r="C46" s="81"/>
      <c r="D46" s="81"/>
      <c r="E46" s="82"/>
      <c r="F46" s="72"/>
      <c r="G46" s="72"/>
      <c r="M46" s="77"/>
      <c r="N46" s="81"/>
    </row>
    <row r="47" spans="2:14" ht="12.75">
      <c r="B47" s="75"/>
      <c r="C47" s="81"/>
      <c r="D47" s="81"/>
      <c r="E47" s="82"/>
      <c r="F47" s="72"/>
      <c r="G47" s="72"/>
      <c r="M47" s="77"/>
      <c r="N47" s="81"/>
    </row>
    <row r="48" spans="2:14" ht="12.75">
      <c r="B48" s="75"/>
      <c r="C48" s="81"/>
      <c r="D48" s="81"/>
      <c r="E48" s="82"/>
      <c r="F48" s="72"/>
      <c r="G48" s="72"/>
      <c r="M48" s="77"/>
      <c r="N48" s="81"/>
    </row>
    <row r="49" spans="2:14" ht="12.75">
      <c r="B49" s="75"/>
      <c r="C49" s="81"/>
      <c r="D49" s="81"/>
      <c r="E49" s="82"/>
      <c r="F49" s="72"/>
      <c r="G49" s="72"/>
      <c r="M49" s="77"/>
      <c r="N49" s="81"/>
    </row>
    <row r="50" spans="2:14" ht="12.75">
      <c r="B50" s="75"/>
      <c r="C50" s="81"/>
      <c r="D50" s="81"/>
      <c r="E50" s="83"/>
      <c r="F50" s="72"/>
      <c r="G50" s="72"/>
      <c r="M50" s="77"/>
      <c r="N50" s="81"/>
    </row>
    <row r="51" spans="2:14" ht="12.75">
      <c r="B51" s="75"/>
      <c r="C51" s="81"/>
      <c r="D51" s="81"/>
      <c r="E51" s="82"/>
      <c r="F51" s="72"/>
      <c r="G51" s="72"/>
      <c r="M51" s="77"/>
      <c r="N51" s="81"/>
    </row>
    <row r="52" spans="2:14" ht="12.75">
      <c r="B52" s="75"/>
      <c r="C52" s="81"/>
      <c r="D52" s="81"/>
      <c r="E52" s="82"/>
      <c r="F52" s="72"/>
      <c r="G52" s="72"/>
      <c r="M52" s="77"/>
      <c r="N52" s="81"/>
    </row>
    <row r="53" spans="2:14" ht="12.75">
      <c r="B53" s="75"/>
      <c r="C53" s="81"/>
      <c r="D53" s="81"/>
      <c r="E53" s="82"/>
      <c r="F53" s="72"/>
      <c r="G53" s="72"/>
      <c r="M53" s="77"/>
      <c r="N53" s="81"/>
    </row>
    <row r="54" spans="2:14" ht="12.75">
      <c r="B54" s="75"/>
      <c r="C54" s="81"/>
      <c r="D54" s="81"/>
      <c r="E54" s="83"/>
      <c r="F54" s="72"/>
      <c r="G54" s="72"/>
      <c r="M54" s="77"/>
      <c r="N54" s="81"/>
    </row>
    <row r="55" spans="2:14" ht="12.75">
      <c r="B55" s="75"/>
      <c r="C55" s="81"/>
      <c r="D55" s="81"/>
      <c r="E55" s="82"/>
      <c r="F55" s="72"/>
      <c r="G55" s="72"/>
      <c r="M55" s="77"/>
      <c r="N55" s="81"/>
    </row>
    <row r="56" spans="2:14" ht="12.75">
      <c r="B56" s="75"/>
      <c r="C56" s="81"/>
      <c r="D56" s="81"/>
      <c r="E56" s="82"/>
      <c r="F56" s="72"/>
      <c r="G56" s="72"/>
      <c r="M56" s="77"/>
      <c r="N56" s="81"/>
    </row>
    <row r="57" spans="2:14" ht="12.75">
      <c r="B57" s="75"/>
      <c r="C57" s="81"/>
      <c r="D57" s="81"/>
      <c r="E57" s="82"/>
      <c r="F57" s="72"/>
      <c r="G57" s="72"/>
      <c r="M57" s="77"/>
      <c r="N57" s="81"/>
    </row>
    <row r="58" spans="2:14" ht="12.75">
      <c r="B58" s="75"/>
      <c r="C58" s="76"/>
      <c r="D58" s="77"/>
      <c r="E58" s="77"/>
      <c r="F58" s="72"/>
      <c r="G58" s="72"/>
      <c r="M58" s="78"/>
      <c r="N58" s="76"/>
    </row>
    <row r="59" spans="2:14" ht="12.75">
      <c r="B59" s="75"/>
      <c r="C59" s="76"/>
      <c r="D59" s="77"/>
      <c r="E59" s="77"/>
      <c r="F59" s="72"/>
      <c r="G59" s="72"/>
      <c r="M59" s="78"/>
      <c r="N59" s="76"/>
    </row>
    <row r="60" spans="2:14" ht="12.75">
      <c r="B60" s="75"/>
      <c r="C60" s="76"/>
      <c r="D60" s="77"/>
      <c r="E60" s="77"/>
      <c r="F60" s="72"/>
      <c r="G60" s="72"/>
      <c r="M60" s="77"/>
      <c r="N60" s="76"/>
    </row>
    <row r="61" spans="2:14" ht="12.75">
      <c r="B61" s="74"/>
      <c r="C61" s="80"/>
      <c r="D61" s="81"/>
      <c r="E61" s="80"/>
      <c r="F61" s="72"/>
      <c r="G61" s="72"/>
      <c r="M61" s="77"/>
      <c r="N61" s="80"/>
    </row>
    <row r="62" spans="2:14" ht="12.75">
      <c r="B62" s="75"/>
      <c r="C62" s="81"/>
      <c r="D62" s="81"/>
      <c r="E62" s="81"/>
      <c r="F62" s="72"/>
      <c r="G62" s="72"/>
      <c r="M62" s="77"/>
      <c r="N62" s="81"/>
    </row>
    <row r="63" spans="2:14" ht="12.75">
      <c r="B63" s="75"/>
      <c r="C63" s="81"/>
      <c r="D63" s="81"/>
      <c r="E63" s="81"/>
      <c r="F63" s="72"/>
      <c r="G63" s="72"/>
      <c r="M63" s="77"/>
      <c r="N63" s="81"/>
    </row>
    <row r="64" spans="2:14" ht="12.75">
      <c r="B64" s="75"/>
      <c r="C64" s="81"/>
      <c r="D64" s="81"/>
      <c r="E64" s="81"/>
      <c r="F64" s="72"/>
      <c r="G64" s="72"/>
      <c r="M64" s="77"/>
      <c r="N64" s="81"/>
    </row>
    <row r="65" spans="2:14" ht="12.75">
      <c r="B65" s="75"/>
      <c r="C65" s="81"/>
      <c r="D65" s="81"/>
      <c r="E65" s="81"/>
      <c r="F65" s="72"/>
      <c r="G65" s="72"/>
      <c r="M65" s="77"/>
      <c r="N65" s="81"/>
    </row>
    <row r="66" spans="2:14" ht="12.75">
      <c r="B66" s="75"/>
      <c r="C66" s="81"/>
      <c r="D66" s="81"/>
      <c r="E66" s="84"/>
      <c r="F66" s="72"/>
      <c r="G66" s="72"/>
      <c r="M66" s="77"/>
      <c r="N66" s="81"/>
    </row>
    <row r="67" spans="2:14" ht="12.75">
      <c r="B67" s="75"/>
      <c r="C67" s="81"/>
      <c r="D67" s="81"/>
      <c r="E67" s="81"/>
      <c r="F67" s="72"/>
      <c r="G67" s="72"/>
      <c r="M67" s="77"/>
      <c r="N67" s="81"/>
    </row>
    <row r="68" spans="2:14" ht="12.75">
      <c r="B68" s="75"/>
      <c r="C68" s="81"/>
      <c r="D68" s="81"/>
      <c r="E68" s="84"/>
      <c r="F68" s="72"/>
      <c r="G68" s="72"/>
      <c r="M68" s="77"/>
      <c r="N68" s="81"/>
    </row>
    <row r="69" spans="2:14" ht="12.75">
      <c r="B69" s="75"/>
      <c r="C69" s="81"/>
      <c r="D69" s="81"/>
      <c r="E69" s="81"/>
      <c r="F69" s="72"/>
      <c r="G69" s="72"/>
      <c r="M69" s="77"/>
      <c r="N69" s="81"/>
    </row>
    <row r="70" spans="2:14" ht="12.75">
      <c r="B70" s="75"/>
      <c r="C70" s="81"/>
      <c r="D70" s="81"/>
      <c r="E70" s="81"/>
      <c r="F70" s="72"/>
      <c r="G70" s="72"/>
      <c r="M70" s="77"/>
      <c r="N70" s="81"/>
    </row>
    <row r="71" spans="2:14" ht="12.75">
      <c r="B71" s="75"/>
      <c r="C71" s="81"/>
      <c r="D71" s="81"/>
      <c r="E71" s="84"/>
      <c r="F71" s="72"/>
      <c r="G71" s="72"/>
      <c r="M71" s="77"/>
      <c r="N71" s="81"/>
    </row>
    <row r="72" spans="2:14" ht="12.75">
      <c r="B72" s="85"/>
      <c r="C72" s="81"/>
      <c r="D72" s="81"/>
      <c r="E72" s="81"/>
      <c r="F72" s="72"/>
      <c r="G72" s="72"/>
      <c r="M72" s="78"/>
      <c r="N72" s="81"/>
    </row>
    <row r="73" spans="2:14" ht="12.75">
      <c r="B73" s="75"/>
      <c r="C73" s="76"/>
      <c r="D73" s="77"/>
      <c r="E73" s="77"/>
      <c r="F73" s="72"/>
      <c r="G73" s="72"/>
      <c r="M73" s="77"/>
      <c r="N73" s="76"/>
    </row>
    <row r="74" spans="2:14" ht="12.75">
      <c r="B74" s="74"/>
      <c r="C74" s="80"/>
      <c r="D74" s="81"/>
      <c r="E74" s="80"/>
      <c r="F74" s="72"/>
      <c r="G74" s="72"/>
      <c r="M74" s="77"/>
      <c r="N74" s="80"/>
    </row>
    <row r="75" spans="2:14" ht="12.75">
      <c r="B75" s="75"/>
      <c r="C75" s="81"/>
      <c r="D75" s="81"/>
      <c r="E75" s="82"/>
      <c r="F75" s="72"/>
      <c r="G75" s="72"/>
      <c r="M75" s="77"/>
      <c r="N75" s="81"/>
    </row>
    <row r="76" spans="2:14" ht="12.75">
      <c r="B76" s="75"/>
      <c r="C76" s="81"/>
      <c r="D76" s="81"/>
      <c r="E76" s="82"/>
      <c r="F76" s="72"/>
      <c r="G76" s="72"/>
      <c r="M76" s="77"/>
      <c r="N76" s="81"/>
    </row>
    <row r="77" spans="2:14" ht="12.75">
      <c r="B77" s="75"/>
      <c r="C77" s="81"/>
      <c r="D77" s="81"/>
      <c r="E77" s="82"/>
      <c r="F77" s="72"/>
      <c r="G77" s="72"/>
      <c r="M77" s="77"/>
      <c r="N77" s="81"/>
    </row>
    <row r="78" spans="2:14" ht="12.75">
      <c r="B78" s="75"/>
      <c r="C78" s="81"/>
      <c r="D78" s="81"/>
      <c r="E78" s="82"/>
      <c r="F78" s="72"/>
      <c r="G78" s="72"/>
      <c r="M78" s="77"/>
      <c r="N78" s="81"/>
    </row>
    <row r="79" spans="2:14" ht="12.75">
      <c r="B79" s="75"/>
      <c r="C79" s="81"/>
      <c r="D79" s="81"/>
      <c r="E79" s="82"/>
      <c r="F79" s="72"/>
      <c r="G79" s="72"/>
      <c r="M79" s="77"/>
      <c r="N79" s="81"/>
    </row>
    <row r="80" spans="2:14" ht="12.75">
      <c r="B80" s="75"/>
      <c r="C80" s="81"/>
      <c r="D80" s="81"/>
      <c r="E80" s="82"/>
      <c r="F80" s="72"/>
      <c r="G80" s="72"/>
      <c r="M80" s="77"/>
      <c r="N80" s="81"/>
    </row>
    <row r="81" spans="2:14" ht="12.75">
      <c r="B81" s="75"/>
      <c r="C81" s="81"/>
      <c r="D81" s="81"/>
      <c r="E81" s="82"/>
      <c r="F81" s="72"/>
      <c r="G81" s="72"/>
      <c r="M81" s="77"/>
      <c r="N81" s="81"/>
    </row>
    <row r="82" spans="2:14" ht="12.75">
      <c r="B82" s="75"/>
      <c r="C82" s="81"/>
      <c r="D82" s="81"/>
      <c r="E82" s="83"/>
      <c r="F82" s="72"/>
      <c r="G82" s="72"/>
      <c r="M82" s="77"/>
      <c r="N82" s="81"/>
    </row>
    <row r="83" spans="2:14" ht="12.75">
      <c r="B83" s="75"/>
      <c r="C83" s="81"/>
      <c r="D83" s="81"/>
      <c r="E83" s="82"/>
      <c r="F83" s="72"/>
      <c r="G83" s="72"/>
      <c r="M83" s="77"/>
      <c r="N83" s="81"/>
    </row>
    <row r="84" spans="2:14" ht="12.75">
      <c r="B84" s="75"/>
      <c r="C84" s="81"/>
      <c r="D84" s="81"/>
      <c r="E84" s="82"/>
      <c r="F84" s="86"/>
      <c r="G84" s="86"/>
      <c r="H84" s="87"/>
      <c r="I84" s="87"/>
      <c r="J84" s="87"/>
      <c r="K84" s="87"/>
      <c r="M84" s="77"/>
      <c r="N84" s="81"/>
    </row>
    <row r="85" spans="2:14" ht="12.75">
      <c r="B85" s="75"/>
      <c r="C85" s="81"/>
      <c r="D85" s="81"/>
      <c r="E85" s="82"/>
      <c r="F85" s="72"/>
      <c r="G85" s="72"/>
      <c r="M85" s="77"/>
      <c r="N85" s="81"/>
    </row>
    <row r="86" spans="2:14" ht="12.75">
      <c r="B86" s="75"/>
      <c r="C86" s="81"/>
      <c r="D86" s="81"/>
      <c r="E86" s="83"/>
      <c r="F86" s="72"/>
      <c r="G86" s="72"/>
      <c r="M86" s="77"/>
      <c r="N86" s="81"/>
    </row>
    <row r="87" spans="2:14" ht="12.75">
      <c r="B87" s="75"/>
      <c r="C87" s="81"/>
      <c r="D87" s="81"/>
      <c r="E87" s="82"/>
      <c r="F87" s="72"/>
      <c r="G87" s="72"/>
      <c r="M87" s="77"/>
      <c r="N87" s="81"/>
    </row>
    <row r="88" spans="2:14" ht="12.75">
      <c r="B88" s="75"/>
      <c r="C88" s="81"/>
      <c r="D88" s="81"/>
      <c r="E88" s="82"/>
      <c r="F88" s="72"/>
      <c r="G88" s="72"/>
      <c r="M88" s="77"/>
      <c r="N88" s="81"/>
    </row>
    <row r="89" spans="2:14" ht="12.75">
      <c r="B89" s="75"/>
      <c r="C89" s="81"/>
      <c r="D89" s="81"/>
      <c r="E89" s="82"/>
      <c r="F89" s="72"/>
      <c r="G89" s="72"/>
      <c r="M89" s="77"/>
      <c r="N89" s="81"/>
    </row>
    <row r="90" spans="2:14" ht="12.75">
      <c r="B90" s="75"/>
      <c r="C90" s="81"/>
      <c r="D90" s="81"/>
      <c r="E90" s="82"/>
      <c r="F90" s="72"/>
      <c r="G90" s="72"/>
      <c r="M90" s="77"/>
      <c r="N90" s="81"/>
    </row>
    <row r="91" spans="2:14" ht="12.75">
      <c r="B91" s="75"/>
      <c r="C91" s="81"/>
      <c r="D91" s="81"/>
      <c r="E91" s="82"/>
      <c r="F91" s="72"/>
      <c r="G91" s="72"/>
      <c r="M91" s="77"/>
      <c r="N91" s="81"/>
    </row>
    <row r="92" spans="2:14" ht="12.75">
      <c r="B92" s="75"/>
      <c r="C92" s="76"/>
      <c r="D92" s="77"/>
      <c r="E92" s="77"/>
      <c r="F92" s="72"/>
      <c r="G92" s="72"/>
      <c r="M92" s="78"/>
      <c r="N92" s="76"/>
    </row>
    <row r="93" spans="2:14" ht="12.75">
      <c r="B93" s="75"/>
      <c r="C93" s="76"/>
      <c r="D93" s="77"/>
      <c r="E93" s="77"/>
      <c r="F93" s="72"/>
      <c r="G93" s="72"/>
      <c r="M93" s="78"/>
      <c r="N93" s="76"/>
    </row>
    <row r="94" spans="2:14" ht="12.75">
      <c r="B94" s="75"/>
      <c r="C94" s="76"/>
      <c r="D94" s="77"/>
      <c r="E94" s="77"/>
      <c r="F94" s="72"/>
      <c r="G94" s="72"/>
      <c r="M94" s="78"/>
      <c r="N94" s="76"/>
    </row>
    <row r="95" spans="2:14" ht="12.75">
      <c r="B95" s="75"/>
      <c r="C95" s="76"/>
      <c r="D95" s="77"/>
      <c r="E95" s="77"/>
      <c r="F95" s="72"/>
      <c r="G95" s="72"/>
      <c r="M95" s="78"/>
      <c r="N95" s="76"/>
    </row>
    <row r="96" spans="2:14" ht="12.75">
      <c r="B96" s="75"/>
      <c r="C96" s="76"/>
      <c r="D96" s="77"/>
      <c r="E96" s="77"/>
      <c r="F96" s="72"/>
      <c r="G96" s="72"/>
      <c r="M96" s="78"/>
      <c r="N96" s="76"/>
    </row>
    <row r="97" spans="2:14" ht="12.75">
      <c r="B97" s="75"/>
      <c r="C97" s="76"/>
      <c r="D97" s="77"/>
      <c r="E97" s="77"/>
      <c r="F97" s="72"/>
      <c r="G97" s="72"/>
      <c r="M97" s="78"/>
      <c r="N97" s="76"/>
    </row>
    <row r="98" spans="2:14" ht="12.75">
      <c r="B98" s="75"/>
      <c r="C98" s="88"/>
      <c r="D98" s="89"/>
      <c r="E98" s="88"/>
      <c r="F98" s="72"/>
      <c r="G98" s="72"/>
      <c r="M98" s="89"/>
      <c r="N98" s="88"/>
    </row>
    <row r="99" spans="2:14" ht="12.75">
      <c r="B99" s="74"/>
      <c r="C99" s="80"/>
      <c r="D99" s="81"/>
      <c r="E99" s="80"/>
      <c r="F99" s="72"/>
      <c r="G99" s="72"/>
      <c r="M99" s="77"/>
      <c r="N99" s="80"/>
    </row>
    <row r="100" spans="2:14" ht="12.75">
      <c r="B100" s="75"/>
      <c r="C100" s="81"/>
      <c r="D100" s="81"/>
      <c r="E100" s="82"/>
      <c r="F100" s="72"/>
      <c r="G100" s="72"/>
      <c r="M100" s="77"/>
      <c r="N100" s="81"/>
    </row>
    <row r="101" spans="2:14" ht="12.75">
      <c r="B101" s="75"/>
      <c r="C101" s="81"/>
      <c r="D101" s="81"/>
      <c r="E101" s="82"/>
      <c r="F101" s="72"/>
      <c r="G101" s="72"/>
      <c r="M101" s="77"/>
      <c r="N101" s="81"/>
    </row>
    <row r="102" spans="2:14" ht="12.75">
      <c r="B102" s="75"/>
      <c r="C102" s="81"/>
      <c r="D102" s="81"/>
      <c r="E102" s="82"/>
      <c r="F102" s="72"/>
      <c r="G102" s="72"/>
      <c r="M102" s="77"/>
      <c r="N102" s="81"/>
    </row>
    <row r="103" spans="2:14" ht="12.75">
      <c r="B103" s="75"/>
      <c r="C103" s="81"/>
      <c r="D103" s="81"/>
      <c r="E103" s="82"/>
      <c r="F103" s="72"/>
      <c r="G103" s="72"/>
      <c r="M103" s="77"/>
      <c r="N103" s="81"/>
    </row>
    <row r="104" spans="2:14" ht="12.75">
      <c r="B104" s="75"/>
      <c r="C104" s="81"/>
      <c r="D104" s="81"/>
      <c r="E104" s="82"/>
      <c r="F104" s="72"/>
      <c r="G104" s="72"/>
      <c r="M104" s="77"/>
      <c r="N104" s="81"/>
    </row>
    <row r="105" spans="2:14" ht="12.75">
      <c r="B105" s="75"/>
      <c r="C105" s="81"/>
      <c r="D105" s="81"/>
      <c r="E105" s="82"/>
      <c r="F105" s="72"/>
      <c r="G105" s="72"/>
      <c r="M105" s="77"/>
      <c r="N105" s="81"/>
    </row>
    <row r="106" spans="2:14" ht="12.75">
      <c r="B106" s="75"/>
      <c r="C106" s="81"/>
      <c r="D106" s="81"/>
      <c r="E106" s="82"/>
      <c r="F106" s="72"/>
      <c r="G106" s="72"/>
      <c r="M106" s="77"/>
      <c r="N106" s="81"/>
    </row>
    <row r="107" spans="2:14" ht="12.75">
      <c r="B107" s="75"/>
      <c r="C107" s="81"/>
      <c r="D107" s="81"/>
      <c r="E107" s="83"/>
      <c r="F107" s="72"/>
      <c r="G107" s="72"/>
      <c r="M107" s="77"/>
      <c r="N107" s="81"/>
    </row>
    <row r="108" spans="2:14" ht="12.75">
      <c r="B108" s="75"/>
      <c r="C108" s="81"/>
      <c r="D108" s="81"/>
      <c r="E108" s="82"/>
      <c r="F108" s="72"/>
      <c r="G108" s="72"/>
      <c r="M108" s="77"/>
      <c r="N108" s="81"/>
    </row>
    <row r="109" spans="2:14" ht="12.75">
      <c r="B109" s="75"/>
      <c r="C109" s="81"/>
      <c r="D109" s="81"/>
      <c r="E109" s="83"/>
      <c r="F109" s="72"/>
      <c r="G109" s="72"/>
      <c r="M109" s="77"/>
      <c r="N109" s="81"/>
    </row>
    <row r="110" spans="2:14" ht="12.75">
      <c r="B110" s="75"/>
      <c r="C110" s="81"/>
      <c r="D110" s="81"/>
      <c r="E110" s="83"/>
      <c r="F110" s="72"/>
      <c r="G110" s="72"/>
      <c r="M110" s="77"/>
      <c r="N110" s="81"/>
    </row>
    <row r="111" spans="2:14" ht="12.75">
      <c r="B111" s="75"/>
      <c r="C111" s="81"/>
      <c r="D111" s="81"/>
      <c r="E111" s="83"/>
      <c r="F111" s="72"/>
      <c r="G111" s="72"/>
      <c r="M111" s="77"/>
      <c r="N111" s="81"/>
    </row>
    <row r="112" spans="2:14" ht="12.75">
      <c r="B112" s="72"/>
      <c r="C112" s="72"/>
      <c r="D112" s="81"/>
      <c r="E112" s="72"/>
      <c r="F112" s="72"/>
      <c r="G112" s="72"/>
      <c r="M112" s="78"/>
      <c r="N112" s="72"/>
    </row>
    <row r="113" spans="2:14" ht="12.75">
      <c r="B113" s="72"/>
      <c r="C113" s="72"/>
      <c r="D113" s="81"/>
      <c r="E113" s="72"/>
      <c r="F113" s="72"/>
      <c r="G113" s="72"/>
      <c r="M113" s="72"/>
      <c r="N113" s="72"/>
    </row>
    <row r="114" spans="2:14" ht="12.75">
      <c r="B114" s="74"/>
      <c r="C114" s="80"/>
      <c r="D114" s="81"/>
      <c r="E114" s="80"/>
      <c r="F114" s="72"/>
      <c r="G114" s="72"/>
      <c r="M114" s="77"/>
      <c r="N114" s="80"/>
    </row>
    <row r="115" spans="2:14" ht="12.75">
      <c r="B115" s="75"/>
      <c r="C115" s="81"/>
      <c r="D115" s="81"/>
      <c r="E115" s="82"/>
      <c r="F115" s="72"/>
      <c r="G115" s="72"/>
      <c r="M115" s="77"/>
      <c r="N115" s="81"/>
    </row>
    <row r="116" spans="2:14" ht="12.75">
      <c r="B116" s="75"/>
      <c r="C116" s="81"/>
      <c r="D116" s="81"/>
      <c r="E116" s="82"/>
      <c r="F116" s="72"/>
      <c r="G116" s="72"/>
      <c r="M116" s="77"/>
      <c r="N116" s="81"/>
    </row>
    <row r="117" spans="2:14" ht="12.75">
      <c r="B117" s="75"/>
      <c r="C117" s="81"/>
      <c r="D117" s="81"/>
      <c r="E117" s="82"/>
      <c r="F117" s="72"/>
      <c r="G117" s="72"/>
      <c r="M117" s="77"/>
      <c r="N117" s="81"/>
    </row>
    <row r="118" spans="2:14" ht="12.75">
      <c r="B118" s="75"/>
      <c r="C118" s="81"/>
      <c r="D118" s="81"/>
      <c r="E118" s="82"/>
      <c r="F118" s="72"/>
      <c r="G118" s="72"/>
      <c r="M118" s="77"/>
      <c r="N118" s="81"/>
    </row>
    <row r="119" spans="2:14" ht="12.75">
      <c r="B119" s="75"/>
      <c r="C119" s="81"/>
      <c r="D119" s="81"/>
      <c r="E119" s="82"/>
      <c r="F119" s="72"/>
      <c r="G119" s="72"/>
      <c r="M119" s="77"/>
      <c r="N119" s="81"/>
    </row>
    <row r="120" spans="2:14" ht="12.75">
      <c r="B120" s="75"/>
      <c r="C120" s="81"/>
      <c r="D120" s="81"/>
      <c r="E120" s="83"/>
      <c r="F120" s="72"/>
      <c r="G120" s="72"/>
      <c r="M120" s="77"/>
      <c r="N120" s="81"/>
    </row>
    <row r="121" spans="2:14" ht="12.75">
      <c r="B121" s="75"/>
      <c r="C121" s="81"/>
      <c r="D121" s="81"/>
      <c r="E121" s="82"/>
      <c r="F121" s="72"/>
      <c r="G121" s="72"/>
      <c r="M121" s="77"/>
      <c r="N121" s="81"/>
    </row>
    <row r="122" spans="2:14" ht="12.75">
      <c r="B122" s="75"/>
      <c r="C122" s="81"/>
      <c r="D122" s="81"/>
      <c r="E122" s="83"/>
      <c r="F122" s="72"/>
      <c r="G122" s="72"/>
      <c r="M122" s="77"/>
      <c r="N122" s="81"/>
    </row>
    <row r="123" spans="2:14" ht="12.75">
      <c r="B123" s="75"/>
      <c r="C123" s="81"/>
      <c r="D123" s="81"/>
      <c r="E123" s="82"/>
      <c r="F123" s="72"/>
      <c r="G123" s="72"/>
      <c r="M123" s="77"/>
      <c r="N123" s="81"/>
    </row>
    <row r="124" spans="2:14" ht="12.75">
      <c r="B124" s="75"/>
      <c r="C124" s="81"/>
      <c r="D124" s="81"/>
      <c r="E124" s="83"/>
      <c r="F124" s="72"/>
      <c r="G124" s="72"/>
      <c r="M124" s="77"/>
      <c r="N124" s="81"/>
    </row>
    <row r="125" spans="2:14" ht="12.75">
      <c r="B125" s="75"/>
      <c r="C125" s="81"/>
      <c r="D125" s="81"/>
      <c r="E125" s="83"/>
      <c r="F125" s="72"/>
      <c r="G125" s="72"/>
      <c r="M125" s="77"/>
      <c r="N125" s="81"/>
    </row>
    <row r="126" spans="2:14" ht="12.75">
      <c r="B126" s="72"/>
      <c r="C126" s="72"/>
      <c r="D126" s="81"/>
      <c r="E126" s="72"/>
      <c r="F126" s="72"/>
      <c r="G126" s="72"/>
      <c r="M126" s="78"/>
      <c r="N126" s="72"/>
    </row>
    <row r="127" spans="2:14" ht="12.75">
      <c r="B127" s="72"/>
      <c r="C127" s="72"/>
      <c r="D127" s="81"/>
      <c r="E127" s="72"/>
      <c r="F127" s="72"/>
      <c r="G127" s="72"/>
      <c r="M127" s="78"/>
      <c r="N127" s="72"/>
    </row>
    <row r="128" spans="2:14" ht="12.75">
      <c r="B128" s="72"/>
      <c r="C128" s="72"/>
      <c r="D128" s="81"/>
      <c r="E128" s="72"/>
      <c r="F128" s="72"/>
      <c r="G128" s="72"/>
      <c r="M128" s="78"/>
      <c r="N128" s="72"/>
    </row>
    <row r="129" spans="2:14" ht="12.75">
      <c r="B129" s="72"/>
      <c r="C129" s="72"/>
      <c r="D129" s="81"/>
      <c r="E129" s="72"/>
      <c r="F129" s="72"/>
      <c r="G129" s="72"/>
      <c r="M129" s="78"/>
      <c r="N129" s="72"/>
    </row>
    <row r="130" spans="2:14" ht="12.75">
      <c r="B130" s="72"/>
      <c r="C130" s="72"/>
      <c r="D130" s="81"/>
      <c r="E130" s="72"/>
      <c r="F130" s="72"/>
      <c r="G130" s="72"/>
      <c r="M130" s="78"/>
      <c r="N130" s="72"/>
    </row>
    <row r="131" spans="2:14" ht="12.75">
      <c r="B131" s="72"/>
      <c r="C131" s="72"/>
      <c r="D131" s="81"/>
      <c r="E131" s="72"/>
      <c r="F131" s="72"/>
      <c r="G131" s="72"/>
      <c r="M131" s="78"/>
      <c r="N131" s="72"/>
    </row>
    <row r="132" spans="2:14" ht="12.75">
      <c r="B132" s="72"/>
      <c r="C132" s="72"/>
      <c r="D132" s="81"/>
      <c r="E132" s="72"/>
      <c r="F132" s="72"/>
      <c r="G132" s="72"/>
      <c r="M132" s="78"/>
      <c r="N132" s="72"/>
    </row>
    <row r="133" spans="2:14" ht="12.75">
      <c r="B133" s="72"/>
      <c r="C133" s="72"/>
      <c r="D133" s="81"/>
      <c r="E133" s="72"/>
      <c r="F133" s="72"/>
      <c r="G133" s="72"/>
      <c r="M133" s="78"/>
      <c r="N133" s="72"/>
    </row>
    <row r="134" spans="2:14" ht="12.75">
      <c r="B134" s="72"/>
      <c r="C134" s="72"/>
      <c r="D134" s="81"/>
      <c r="E134" s="72"/>
      <c r="F134" s="72"/>
      <c r="G134" s="72"/>
      <c r="M134" s="78"/>
      <c r="N134" s="72"/>
    </row>
    <row r="135" spans="2:14" ht="12.75">
      <c r="B135" s="72"/>
      <c r="C135" s="72"/>
      <c r="D135" s="81"/>
      <c r="E135" s="72"/>
      <c r="F135" s="72"/>
      <c r="G135" s="72"/>
      <c r="M135" s="78"/>
      <c r="N135" s="72"/>
    </row>
    <row r="136" spans="2:14" ht="12.75">
      <c r="B136" s="72"/>
      <c r="C136" s="72"/>
      <c r="D136" s="81"/>
      <c r="E136" s="72"/>
      <c r="F136" s="72"/>
      <c r="G136" s="72"/>
      <c r="M136" s="72"/>
      <c r="N136" s="72"/>
    </row>
    <row r="137" spans="2:14" ht="12.75">
      <c r="B137" s="74"/>
      <c r="C137" s="80"/>
      <c r="D137" s="81"/>
      <c r="E137" s="80"/>
      <c r="F137" s="72"/>
      <c r="G137" s="72"/>
      <c r="M137" s="77"/>
      <c r="N137" s="80"/>
    </row>
    <row r="138" spans="2:14" ht="12.75">
      <c r="B138" s="75"/>
      <c r="C138" s="81"/>
      <c r="D138" s="81"/>
      <c r="E138" s="82"/>
      <c r="F138" s="72"/>
      <c r="G138" s="72"/>
      <c r="M138" s="77"/>
      <c r="N138" s="81"/>
    </row>
    <row r="139" spans="2:14" ht="12.75">
      <c r="B139" s="75"/>
      <c r="C139" s="81"/>
      <c r="D139" s="81"/>
      <c r="E139" s="82"/>
      <c r="F139" s="72"/>
      <c r="G139" s="72"/>
      <c r="M139" s="77"/>
      <c r="N139" s="81"/>
    </row>
    <row r="140" spans="2:14" ht="12.75">
      <c r="B140" s="75"/>
      <c r="C140" s="81"/>
      <c r="D140" s="81"/>
      <c r="E140" s="82"/>
      <c r="F140" s="72"/>
      <c r="G140" s="72"/>
      <c r="M140" s="77"/>
      <c r="N140" s="81"/>
    </row>
    <row r="141" spans="2:14" ht="12.75">
      <c r="B141" s="75"/>
      <c r="C141" s="81"/>
      <c r="D141" s="81"/>
      <c r="E141" s="82"/>
      <c r="F141" s="72"/>
      <c r="G141" s="72"/>
      <c r="M141" s="77"/>
      <c r="N141" s="81"/>
    </row>
    <row r="142" spans="2:14" ht="12.75">
      <c r="B142" s="75"/>
      <c r="C142" s="81"/>
      <c r="D142" s="81"/>
      <c r="E142" s="82"/>
      <c r="F142" s="72"/>
      <c r="G142" s="72"/>
      <c r="M142" s="77"/>
      <c r="N142" s="81"/>
    </row>
    <row r="143" spans="2:14" ht="12.75">
      <c r="B143" s="75"/>
      <c r="C143" s="81"/>
      <c r="D143" s="81"/>
      <c r="E143" s="82"/>
      <c r="F143" s="72"/>
      <c r="G143" s="72"/>
      <c r="M143" s="77"/>
      <c r="N143" s="81"/>
    </row>
    <row r="144" spans="2:14" ht="12.75">
      <c r="B144" s="75"/>
      <c r="C144" s="81"/>
      <c r="D144" s="81"/>
      <c r="E144" s="82"/>
      <c r="F144" s="72"/>
      <c r="G144" s="72"/>
      <c r="M144" s="77"/>
      <c r="N144" s="81"/>
    </row>
    <row r="145" spans="2:14" ht="12.75">
      <c r="B145" s="75"/>
      <c r="C145" s="81"/>
      <c r="D145" s="81"/>
      <c r="E145" s="83"/>
      <c r="F145" s="72"/>
      <c r="G145" s="72"/>
      <c r="M145" s="77"/>
      <c r="N145" s="81"/>
    </row>
    <row r="146" spans="2:14" ht="12.75">
      <c r="B146" s="75"/>
      <c r="C146" s="81"/>
      <c r="D146" s="81"/>
      <c r="E146" s="82"/>
      <c r="F146" s="72"/>
      <c r="G146" s="72"/>
      <c r="M146" s="77"/>
      <c r="N146" s="81"/>
    </row>
    <row r="147" spans="2:14" ht="12.75">
      <c r="B147" s="75"/>
      <c r="C147" s="81"/>
      <c r="D147" s="81"/>
      <c r="E147" s="83"/>
      <c r="F147" s="72"/>
      <c r="G147" s="72"/>
      <c r="M147" s="77"/>
      <c r="N147" s="81"/>
    </row>
    <row r="148" spans="2:14" ht="12.75">
      <c r="B148" s="75"/>
      <c r="C148" s="81"/>
      <c r="D148" s="81"/>
      <c r="E148" s="83"/>
      <c r="F148" s="72"/>
      <c r="G148" s="72"/>
      <c r="M148" s="77"/>
      <c r="N148" s="81"/>
    </row>
    <row r="149" spans="2:14" ht="12.75">
      <c r="B149" s="75"/>
      <c r="C149" s="81"/>
      <c r="D149" s="81"/>
      <c r="E149" s="83"/>
      <c r="F149" s="72"/>
      <c r="G149" s="72"/>
      <c r="M149" s="77"/>
      <c r="N149" s="81"/>
    </row>
    <row r="150" spans="2:14" ht="12.75">
      <c r="B150" s="72"/>
      <c r="C150" s="72"/>
      <c r="D150" s="81"/>
      <c r="E150" s="72"/>
      <c r="F150" s="72"/>
      <c r="G150" s="72"/>
      <c r="M150" s="78"/>
      <c r="N150" s="72"/>
    </row>
    <row r="151" spans="2:14" ht="12.75">
      <c r="B151" s="72"/>
      <c r="C151" s="72"/>
      <c r="D151" s="81"/>
      <c r="E151" s="72"/>
      <c r="F151" s="72"/>
      <c r="G151" s="72"/>
      <c r="M151" s="72"/>
      <c r="N151" s="72"/>
    </row>
    <row r="152" spans="2:14" ht="12.75">
      <c r="B152" s="74"/>
      <c r="C152" s="80"/>
      <c r="D152" s="81"/>
      <c r="E152" s="80"/>
      <c r="F152" s="72"/>
      <c r="G152" s="72"/>
      <c r="M152" s="77"/>
      <c r="N152" s="80"/>
    </row>
    <row r="153" spans="2:14" ht="12.75">
      <c r="B153" s="75"/>
      <c r="C153" s="81"/>
      <c r="D153" s="81"/>
      <c r="E153" s="82"/>
      <c r="F153" s="72"/>
      <c r="G153" s="72"/>
      <c r="M153" s="77"/>
      <c r="N153" s="81"/>
    </row>
    <row r="154" spans="2:14" ht="12.75">
      <c r="B154" s="75"/>
      <c r="C154" s="81"/>
      <c r="D154" s="81"/>
      <c r="E154" s="82"/>
      <c r="F154" s="72"/>
      <c r="G154" s="72"/>
      <c r="M154" s="77"/>
      <c r="N154" s="81"/>
    </row>
    <row r="155" spans="2:14" ht="12.75">
      <c r="B155" s="75"/>
      <c r="C155" s="81"/>
      <c r="D155" s="81"/>
      <c r="E155" s="82"/>
      <c r="F155" s="72"/>
      <c r="G155" s="72"/>
      <c r="M155" s="77"/>
      <c r="N155" s="81"/>
    </row>
    <row r="156" spans="2:14" ht="12.75">
      <c r="B156" s="75"/>
      <c r="C156" s="81"/>
      <c r="D156" s="81"/>
      <c r="E156" s="82"/>
      <c r="F156" s="72"/>
      <c r="G156" s="72"/>
      <c r="M156" s="77"/>
      <c r="N156" s="81"/>
    </row>
    <row r="157" spans="2:14" ht="12.75">
      <c r="B157" s="75"/>
      <c r="C157" s="81"/>
      <c r="D157" s="81"/>
      <c r="E157" s="82"/>
      <c r="F157" s="72"/>
      <c r="G157" s="72"/>
      <c r="M157" s="77"/>
      <c r="N157" s="81"/>
    </row>
    <row r="158" spans="2:14" ht="12.75">
      <c r="B158" s="72"/>
      <c r="C158" s="72"/>
      <c r="D158" s="81"/>
      <c r="E158" s="72"/>
      <c r="F158" s="72"/>
      <c r="G158" s="72"/>
      <c r="M158" s="78"/>
      <c r="N158" s="72"/>
    </row>
    <row r="159" spans="2:14" ht="12.75">
      <c r="B159" s="72"/>
      <c r="C159" s="72"/>
      <c r="D159" s="81"/>
      <c r="E159" s="72"/>
      <c r="F159" s="72"/>
      <c r="G159" s="72"/>
      <c r="M159" s="72"/>
      <c r="N159" s="72"/>
    </row>
    <row r="160" spans="2:14" ht="12.75">
      <c r="B160" s="74"/>
      <c r="C160" s="80"/>
      <c r="D160" s="81"/>
      <c r="E160" s="80"/>
      <c r="F160" s="72"/>
      <c r="G160" s="72"/>
      <c r="M160" s="77"/>
      <c r="N160" s="80"/>
    </row>
    <row r="161" spans="2:14" ht="12.75">
      <c r="B161" s="75"/>
      <c r="C161" s="81"/>
      <c r="D161" s="81"/>
      <c r="E161" s="82"/>
      <c r="F161" s="72"/>
      <c r="G161" s="72"/>
      <c r="M161" s="77"/>
      <c r="N161" s="81"/>
    </row>
    <row r="162" spans="2:14" ht="12.75">
      <c r="B162" s="75"/>
      <c r="C162" s="81"/>
      <c r="D162" s="81"/>
      <c r="E162" s="82"/>
      <c r="F162" s="72"/>
      <c r="G162" s="72"/>
      <c r="M162" s="77"/>
      <c r="N162" s="81"/>
    </row>
    <row r="163" spans="2:14" ht="12.75">
      <c r="B163" s="75"/>
      <c r="C163" s="81"/>
      <c r="D163" s="81"/>
      <c r="E163" s="82"/>
      <c r="F163" s="72"/>
      <c r="G163" s="72"/>
      <c r="M163" s="77"/>
      <c r="N163" s="81"/>
    </row>
    <row r="164" spans="2:14" ht="12.75">
      <c r="B164" s="75"/>
      <c r="C164" s="81"/>
      <c r="D164" s="81"/>
      <c r="E164" s="82"/>
      <c r="F164" s="72"/>
      <c r="G164" s="72"/>
      <c r="M164" s="77"/>
      <c r="N164" s="81"/>
    </row>
    <row r="165" spans="2:14" ht="12.75">
      <c r="B165" s="75"/>
      <c r="C165" s="81"/>
      <c r="D165" s="81"/>
      <c r="E165" s="82"/>
      <c r="F165" s="72"/>
      <c r="G165" s="72"/>
      <c r="M165" s="77"/>
      <c r="N165" s="81"/>
    </row>
    <row r="166" spans="2:14" ht="12.75">
      <c r="B166" s="75"/>
      <c r="C166" s="81"/>
      <c r="D166" s="81"/>
      <c r="E166" s="82"/>
      <c r="F166" s="72"/>
      <c r="G166" s="72"/>
      <c r="M166" s="77"/>
      <c r="N166" s="81"/>
    </row>
    <row r="167" spans="2:14" ht="12.75">
      <c r="B167" s="72"/>
      <c r="C167" s="72"/>
      <c r="D167" s="81"/>
      <c r="E167" s="72"/>
      <c r="F167" s="72"/>
      <c r="G167" s="72"/>
      <c r="M167" s="78"/>
      <c r="N167" s="72"/>
    </row>
    <row r="168" spans="2:14" ht="12.75">
      <c r="B168" s="72"/>
      <c r="C168" s="72"/>
      <c r="D168" s="81"/>
      <c r="E168" s="72"/>
      <c r="F168" s="72"/>
      <c r="G168" s="72"/>
      <c r="M168" s="78"/>
      <c r="N168" s="72"/>
    </row>
    <row r="169" spans="2:14" ht="12.75">
      <c r="B169" s="72"/>
      <c r="C169" s="72"/>
      <c r="D169" s="81"/>
      <c r="E169" s="72"/>
      <c r="F169" s="72"/>
      <c r="G169" s="72"/>
      <c r="M169" s="78"/>
      <c r="N169" s="72"/>
    </row>
    <row r="170" spans="2:14" ht="12.75">
      <c r="B170" s="72"/>
      <c r="C170" s="72"/>
      <c r="D170" s="81"/>
      <c r="E170" s="72"/>
      <c r="F170" s="72"/>
      <c r="G170" s="72"/>
      <c r="M170" s="78"/>
      <c r="N170" s="72"/>
    </row>
    <row r="171" spans="2:14" ht="12.75">
      <c r="B171" s="72"/>
      <c r="C171" s="72"/>
      <c r="D171" s="81"/>
      <c r="E171" s="72"/>
      <c r="F171" s="72"/>
      <c r="G171" s="72"/>
      <c r="M171" s="78"/>
      <c r="N171" s="72"/>
    </row>
    <row r="172" spans="2:14" ht="12.75">
      <c r="B172" s="72"/>
      <c r="C172" s="72"/>
      <c r="D172" s="81"/>
      <c r="E172" s="72"/>
      <c r="F172" s="72"/>
      <c r="G172" s="72"/>
      <c r="M172" s="78"/>
      <c r="N172" s="72"/>
    </row>
    <row r="173" spans="2:14" ht="12.75">
      <c r="B173" s="72"/>
      <c r="C173" s="72"/>
      <c r="D173" s="81"/>
      <c r="E173" s="72"/>
      <c r="F173" s="72"/>
      <c r="G173" s="72"/>
      <c r="M173" s="78"/>
      <c r="N173" s="72"/>
    </row>
    <row r="174" spans="2:14" ht="12.75">
      <c r="B174" s="72"/>
      <c r="C174" s="72"/>
      <c r="D174" s="81"/>
      <c r="E174" s="72"/>
      <c r="F174" s="72"/>
      <c r="G174" s="72"/>
      <c r="M174" s="72"/>
      <c r="N174" s="72"/>
    </row>
    <row r="175" spans="2:14" ht="12.75">
      <c r="B175" s="74"/>
      <c r="C175" s="80"/>
      <c r="D175" s="81"/>
      <c r="E175" s="80"/>
      <c r="F175" s="72"/>
      <c r="G175" s="72"/>
      <c r="M175" s="77"/>
      <c r="N175" s="80"/>
    </row>
    <row r="176" spans="2:14" ht="12.75">
      <c r="B176" s="75"/>
      <c r="C176" s="81"/>
      <c r="D176" s="81"/>
      <c r="E176" s="82"/>
      <c r="F176" s="72"/>
      <c r="G176" s="72"/>
      <c r="M176" s="77"/>
      <c r="N176" s="81"/>
    </row>
    <row r="177" spans="2:14" ht="12.75">
      <c r="B177" s="75"/>
      <c r="C177" s="81"/>
      <c r="D177" s="81"/>
      <c r="E177" s="83"/>
      <c r="F177" s="72"/>
      <c r="G177" s="72"/>
      <c r="M177" s="77"/>
      <c r="N177" s="81"/>
    </row>
    <row r="178" spans="2:14" ht="12.75">
      <c r="B178" s="75"/>
      <c r="C178" s="81"/>
      <c r="D178" s="81"/>
      <c r="E178" s="82"/>
      <c r="F178" s="72"/>
      <c r="G178" s="72"/>
      <c r="M178" s="77"/>
      <c r="N178" s="81"/>
    </row>
    <row r="179" spans="2:14" ht="12.75">
      <c r="B179" s="75"/>
      <c r="C179" s="81"/>
      <c r="D179" s="81"/>
      <c r="E179" s="82"/>
      <c r="F179" s="72"/>
      <c r="G179" s="72"/>
      <c r="M179" s="77"/>
      <c r="N179" s="81"/>
    </row>
    <row r="180" spans="2:14" ht="12.75">
      <c r="B180" s="75"/>
      <c r="C180" s="81"/>
      <c r="D180" s="81"/>
      <c r="E180" s="83"/>
      <c r="F180" s="72"/>
      <c r="G180" s="72"/>
      <c r="M180" s="77"/>
      <c r="N180" s="81"/>
    </row>
    <row r="181" spans="2:14" ht="12.75">
      <c r="B181" s="72"/>
      <c r="C181" s="72"/>
      <c r="D181" s="81"/>
      <c r="E181" s="72"/>
      <c r="F181" s="72"/>
      <c r="G181" s="72"/>
      <c r="M181" s="78"/>
      <c r="N181" s="72"/>
    </row>
    <row r="182" spans="2:14" ht="12.75">
      <c r="B182" s="72"/>
      <c r="C182" s="72"/>
      <c r="D182" s="81"/>
      <c r="E182" s="72"/>
      <c r="F182" s="72"/>
      <c r="G182" s="72"/>
      <c r="M182" s="72"/>
      <c r="N182" s="72"/>
    </row>
    <row r="183" spans="2:14" ht="12.75">
      <c r="B183" s="74"/>
      <c r="C183" s="80"/>
      <c r="D183" s="81"/>
      <c r="E183" s="80"/>
      <c r="F183" s="72"/>
      <c r="G183" s="72"/>
      <c r="M183" s="77"/>
      <c r="N183" s="80"/>
    </row>
    <row r="184" spans="2:14" ht="12.75">
      <c r="B184" s="75"/>
      <c r="C184" s="81"/>
      <c r="D184" s="81"/>
      <c r="E184" s="82"/>
      <c r="F184" s="72"/>
      <c r="G184" s="72"/>
      <c r="M184" s="77"/>
      <c r="N184" s="81"/>
    </row>
    <row r="185" spans="2:14" ht="12.75">
      <c r="B185" s="72"/>
      <c r="C185" s="72"/>
      <c r="D185" s="81"/>
      <c r="E185" s="72"/>
      <c r="F185" s="72"/>
      <c r="G185" s="72"/>
      <c r="M185" s="90"/>
      <c r="N185" s="72"/>
    </row>
    <row r="186" spans="2:14" ht="12.75">
      <c r="B186" s="72"/>
      <c r="C186" s="72"/>
      <c r="D186" s="81"/>
      <c r="E186" s="72"/>
      <c r="F186" s="72"/>
      <c r="G186" s="72"/>
      <c r="M186" s="72"/>
      <c r="N186" s="72"/>
    </row>
    <row r="187" spans="2:14" ht="12.75">
      <c r="B187" s="74"/>
      <c r="C187" s="80"/>
      <c r="D187" s="81"/>
      <c r="E187" s="80"/>
      <c r="F187" s="72"/>
      <c r="G187" s="72"/>
      <c r="M187" s="77"/>
      <c r="N187" s="80"/>
    </row>
    <row r="188" spans="2:14" ht="12.75">
      <c r="B188" s="75"/>
      <c r="C188" s="81"/>
      <c r="D188" s="81"/>
      <c r="E188" s="82"/>
      <c r="F188" s="72"/>
      <c r="G188" s="72"/>
      <c r="M188" s="77"/>
      <c r="N188" s="81"/>
    </row>
    <row r="189" spans="2:14" ht="12.75">
      <c r="B189" s="75"/>
      <c r="C189" s="81"/>
      <c r="D189" s="81"/>
      <c r="E189" s="83"/>
      <c r="F189" s="72"/>
      <c r="G189" s="72"/>
      <c r="M189" s="77"/>
      <c r="N189" s="81"/>
    </row>
    <row r="190" spans="2:14" ht="12.75">
      <c r="B190" s="75"/>
      <c r="C190" s="81"/>
      <c r="D190" s="81"/>
      <c r="E190" s="82"/>
      <c r="F190" s="72"/>
      <c r="G190" s="72"/>
      <c r="M190" s="77"/>
      <c r="N190" s="81"/>
    </row>
    <row r="191" spans="2:14" ht="12.75">
      <c r="B191" s="75"/>
      <c r="C191" s="81"/>
      <c r="D191" s="81"/>
      <c r="E191" s="82"/>
      <c r="F191" s="72"/>
      <c r="G191" s="72"/>
      <c r="M191" s="77"/>
      <c r="N191" s="81"/>
    </row>
    <row r="192" spans="2:14" ht="12.75">
      <c r="B192" s="75"/>
      <c r="C192" s="81"/>
      <c r="D192" s="81"/>
      <c r="E192" s="82"/>
      <c r="F192" s="72"/>
      <c r="G192" s="72"/>
      <c r="M192" s="77"/>
      <c r="N192" s="81"/>
    </row>
    <row r="193" spans="2:14" ht="12.75">
      <c r="B193" s="75"/>
      <c r="C193" s="81"/>
      <c r="D193" s="81"/>
      <c r="E193" s="82"/>
      <c r="F193" s="72"/>
      <c r="G193" s="72"/>
      <c r="M193" s="77"/>
      <c r="N193" s="81"/>
    </row>
    <row r="194" spans="2:14" ht="12.75">
      <c r="B194" s="75"/>
      <c r="C194" s="81"/>
      <c r="D194" s="81"/>
      <c r="E194" s="82"/>
      <c r="F194" s="72"/>
      <c r="G194" s="72"/>
      <c r="M194" s="77"/>
      <c r="N194" s="81"/>
    </row>
    <row r="195" spans="2:14" ht="12.75">
      <c r="B195" s="75"/>
      <c r="C195" s="81"/>
      <c r="D195" s="81"/>
      <c r="E195" s="83"/>
      <c r="F195" s="72"/>
      <c r="G195" s="72"/>
      <c r="M195" s="77"/>
      <c r="N195" s="81"/>
    </row>
    <row r="196" spans="2:14" ht="12.75">
      <c r="B196" s="75"/>
      <c r="C196" s="81"/>
      <c r="D196" s="81"/>
      <c r="E196" s="83"/>
      <c r="F196" s="72"/>
      <c r="G196" s="72"/>
      <c r="M196" s="77"/>
      <c r="N196" s="81"/>
    </row>
    <row r="197" spans="2:14" ht="12.75">
      <c r="B197" s="75"/>
      <c r="C197" s="81"/>
      <c r="D197" s="81"/>
      <c r="E197" s="83"/>
      <c r="F197" s="72"/>
      <c r="G197" s="72"/>
      <c r="M197" s="77"/>
      <c r="N197" s="81"/>
    </row>
    <row r="198" spans="2:14" ht="12.75">
      <c r="B198" s="75"/>
      <c r="C198" s="81"/>
      <c r="D198" s="81"/>
      <c r="E198" s="83"/>
      <c r="F198" s="72"/>
      <c r="G198" s="72"/>
      <c r="M198" s="77"/>
      <c r="N198" s="81"/>
    </row>
    <row r="199" spans="2:14" ht="12.75">
      <c r="B199" s="75"/>
      <c r="C199" s="81"/>
      <c r="D199" s="81"/>
      <c r="E199" s="83"/>
      <c r="F199" s="72"/>
      <c r="G199" s="72"/>
      <c r="M199" s="77"/>
      <c r="N199" s="81"/>
    </row>
    <row r="200" spans="2:14" ht="12.75">
      <c r="B200" s="72"/>
      <c r="C200" s="72"/>
      <c r="D200" s="81"/>
      <c r="E200" s="72"/>
      <c r="F200" s="72"/>
      <c r="G200" s="72"/>
      <c r="M200" s="78"/>
      <c r="N200" s="72"/>
    </row>
    <row r="201" spans="2:14" ht="12.75">
      <c r="B201" s="72"/>
      <c r="C201" s="72"/>
      <c r="D201" s="81"/>
      <c r="E201" s="72"/>
      <c r="F201" s="72"/>
      <c r="G201" s="72"/>
      <c r="M201" s="78"/>
      <c r="N201" s="72"/>
    </row>
    <row r="202" spans="2:14" ht="12.75">
      <c r="B202" s="80"/>
      <c r="C202" s="80"/>
      <c r="D202" s="81"/>
      <c r="E202" s="80"/>
      <c r="F202" s="72"/>
      <c r="G202" s="72"/>
      <c r="M202" s="78"/>
      <c r="N202" s="80"/>
    </row>
    <row r="203" spans="2:14" ht="12.75">
      <c r="B203" s="72"/>
      <c r="C203" s="72"/>
      <c r="D203" s="81"/>
      <c r="E203" s="72"/>
      <c r="F203" s="72"/>
      <c r="G203" s="72"/>
      <c r="M203" s="91"/>
      <c r="N203" s="72"/>
    </row>
    <row r="204" spans="2:14" ht="12.75">
      <c r="B204" s="92"/>
      <c r="C204" s="72"/>
      <c r="D204" s="81"/>
      <c r="E204" s="72"/>
      <c r="F204" s="72"/>
      <c r="G204" s="72"/>
      <c r="M204" s="91"/>
      <c r="N204" s="72"/>
    </row>
    <row r="205" spans="2:14" ht="12.75">
      <c r="B205" s="92"/>
      <c r="C205" s="72"/>
      <c r="D205" s="81"/>
      <c r="E205" s="72"/>
      <c r="F205" s="72"/>
      <c r="G205" s="72"/>
      <c r="M205" s="91"/>
      <c r="N205" s="72"/>
    </row>
    <row r="206" spans="2:14" ht="12.75">
      <c r="B206" s="92"/>
      <c r="C206" s="92"/>
      <c r="D206" s="81"/>
      <c r="E206" s="92"/>
      <c r="F206" s="72"/>
      <c r="G206" s="72"/>
      <c r="M206" s="91"/>
      <c r="N206" s="72"/>
    </row>
    <row r="207" spans="2:14" ht="12.75">
      <c r="B207" s="72"/>
      <c r="C207" s="72"/>
      <c r="D207" s="81"/>
      <c r="E207" s="72"/>
      <c r="F207" s="72"/>
      <c r="G207" s="72"/>
      <c r="M207" s="93"/>
      <c r="N207" s="72"/>
    </row>
    <row r="208" spans="2:14" ht="12.75">
      <c r="B208" s="72"/>
      <c r="C208" s="72"/>
      <c r="D208" s="81"/>
      <c r="E208" s="72"/>
      <c r="F208" s="72"/>
      <c r="G208" s="72"/>
      <c r="M208" s="93"/>
      <c r="N208" s="72"/>
    </row>
    <row r="209" spans="2:14" ht="12.75">
      <c r="B209" s="72"/>
      <c r="C209" s="72"/>
      <c r="D209" s="81"/>
      <c r="E209" s="72"/>
      <c r="F209" s="72"/>
      <c r="G209" s="72"/>
      <c r="M209" s="93"/>
      <c r="N209" s="72"/>
    </row>
    <row r="210" spans="2:14" ht="12.75">
      <c r="B210" s="72"/>
      <c r="C210" s="72"/>
      <c r="D210" s="81"/>
      <c r="E210" s="72"/>
      <c r="F210" s="72"/>
      <c r="G210" s="72"/>
      <c r="M210" s="93"/>
      <c r="N210" s="72"/>
    </row>
    <row r="211" spans="2:14" ht="12.75">
      <c r="B211" s="72"/>
      <c r="C211" s="72"/>
      <c r="D211" s="81"/>
      <c r="E211" s="72"/>
      <c r="F211" s="72"/>
      <c r="G211" s="72"/>
      <c r="M211" s="93"/>
      <c r="N211" s="72"/>
    </row>
    <row r="212" spans="2:14" ht="12.75">
      <c r="B212" s="72"/>
      <c r="C212" s="72"/>
      <c r="D212" s="81"/>
      <c r="E212" s="72"/>
      <c r="F212" s="72"/>
      <c r="G212" s="72"/>
      <c r="M212" s="72"/>
      <c r="N212" s="72"/>
    </row>
    <row r="213" spans="2:14" ht="12.75">
      <c r="B213" s="74"/>
      <c r="C213" s="80"/>
      <c r="D213" s="81"/>
      <c r="E213" s="80"/>
      <c r="F213" s="72"/>
      <c r="G213" s="72"/>
      <c r="M213" s="77"/>
      <c r="N213" s="80"/>
    </row>
    <row r="214" spans="2:14" ht="12.75">
      <c r="B214" s="75"/>
      <c r="C214" s="81"/>
      <c r="D214" s="81"/>
      <c r="E214" s="82"/>
      <c r="F214" s="72"/>
      <c r="G214" s="72"/>
      <c r="M214" s="77"/>
      <c r="N214" s="81"/>
    </row>
    <row r="215" spans="2:14" ht="12.75">
      <c r="B215" s="75"/>
      <c r="C215" s="81"/>
      <c r="D215" s="81"/>
      <c r="E215" s="82"/>
      <c r="F215" s="72"/>
      <c r="G215" s="72"/>
      <c r="M215" s="79"/>
      <c r="N215" s="81"/>
    </row>
    <row r="216" spans="2:14" s="72" customFormat="1" ht="12.75">
      <c r="B216" s="75"/>
      <c r="C216" s="81"/>
      <c r="D216" s="81"/>
      <c r="E216" s="82"/>
      <c r="M216" s="79"/>
      <c r="N216" s="81"/>
    </row>
    <row r="217" spans="2:14" ht="12.75">
      <c r="B217" s="74"/>
      <c r="C217" s="80"/>
      <c r="D217" s="81"/>
      <c r="E217" s="80"/>
      <c r="F217" s="72"/>
      <c r="G217" s="72"/>
      <c r="M217" s="77"/>
      <c r="N217" s="80"/>
    </row>
    <row r="218" spans="2:14" ht="12.75">
      <c r="B218" s="75"/>
      <c r="C218" s="81"/>
      <c r="D218" s="81"/>
      <c r="E218" s="81"/>
      <c r="F218" s="72"/>
      <c r="G218" s="72"/>
      <c r="M218" s="94"/>
      <c r="N218" s="81"/>
    </row>
    <row r="219" spans="2:14" ht="12.75">
      <c r="B219" s="72"/>
      <c r="C219" s="81"/>
      <c r="D219" s="81"/>
      <c r="E219" s="81"/>
      <c r="F219" s="72"/>
      <c r="G219" s="72"/>
      <c r="M219" s="95"/>
      <c r="N219" s="81"/>
    </row>
    <row r="220" spans="2:14" ht="12.75">
      <c r="B220" s="96"/>
      <c r="C220" s="81"/>
      <c r="D220" s="81"/>
      <c r="E220" s="97"/>
      <c r="F220" s="72"/>
      <c r="G220" s="72"/>
      <c r="M220" s="97"/>
      <c r="N220" s="81"/>
    </row>
    <row r="221" spans="2:14" ht="12.75">
      <c r="B221" s="96"/>
      <c r="C221" s="72"/>
      <c r="D221" s="81"/>
      <c r="E221" s="72"/>
      <c r="F221" s="72"/>
      <c r="G221" s="72"/>
      <c r="M221" s="98"/>
      <c r="N221" s="72"/>
    </row>
    <row r="222" spans="2:14" ht="12.75">
      <c r="B222" s="96"/>
      <c r="C222" s="72"/>
      <c r="D222" s="81"/>
      <c r="E222" s="72"/>
      <c r="F222" s="72"/>
      <c r="G222" s="72"/>
      <c r="M222" s="72"/>
      <c r="N222" s="72"/>
    </row>
    <row r="223" spans="2:14" ht="12.75">
      <c r="B223" s="80"/>
      <c r="C223" s="80"/>
      <c r="D223" s="81"/>
      <c r="E223" s="72"/>
      <c r="F223" s="72"/>
      <c r="G223" s="72"/>
      <c r="M223" s="99"/>
      <c r="N223" s="81"/>
    </row>
    <row r="224" spans="2:14" ht="12.75">
      <c r="B224" s="72"/>
      <c r="C224" s="72"/>
      <c r="D224" s="81"/>
      <c r="E224" s="72"/>
      <c r="F224" s="72"/>
      <c r="G224" s="72"/>
      <c r="M224" s="72"/>
      <c r="N224" s="72"/>
    </row>
    <row r="225" spans="2:14" ht="12.75">
      <c r="B225" s="72"/>
      <c r="C225" s="72"/>
      <c r="D225" s="81"/>
      <c r="E225" s="72"/>
      <c r="F225" s="72"/>
      <c r="G225" s="72"/>
      <c r="M225" s="72"/>
      <c r="N225" s="72"/>
    </row>
    <row r="226" spans="2:14" ht="12.75">
      <c r="B226" s="72"/>
      <c r="C226" s="72"/>
      <c r="D226" s="81"/>
      <c r="E226" s="72"/>
      <c r="F226" s="72"/>
      <c r="G226" s="72"/>
      <c r="M226" s="72"/>
      <c r="N226" s="72"/>
    </row>
    <row r="227" spans="2:14" ht="12.75">
      <c r="B227" s="72"/>
      <c r="C227" s="72"/>
      <c r="D227" s="81"/>
      <c r="E227" s="72"/>
      <c r="F227" s="72"/>
      <c r="G227" s="72"/>
      <c r="M227" s="72"/>
      <c r="N227" s="72"/>
    </row>
    <row r="228" spans="2:14" ht="12.75">
      <c r="B228" s="72"/>
      <c r="C228" s="72"/>
      <c r="D228" s="81"/>
      <c r="E228" s="72"/>
      <c r="F228" s="72"/>
      <c r="G228" s="72"/>
      <c r="M228" s="72"/>
      <c r="N228" s="72"/>
    </row>
    <row r="229" spans="2:14" ht="12.75">
      <c r="B229" s="72"/>
      <c r="C229" s="72"/>
      <c r="D229" s="81"/>
      <c r="E229" s="72"/>
      <c r="F229" s="72"/>
      <c r="G229" s="72"/>
      <c r="M229" s="72"/>
      <c r="N229" s="72"/>
    </row>
    <row r="230" spans="2:14" ht="12.75">
      <c r="B230" s="72"/>
      <c r="C230" s="72"/>
      <c r="D230" s="81"/>
      <c r="E230" s="72"/>
      <c r="F230" s="72"/>
      <c r="G230" s="72"/>
      <c r="M230" s="72"/>
      <c r="N230" s="72"/>
    </row>
    <row r="231" spans="2:14" ht="12.75">
      <c r="B231" s="72"/>
      <c r="C231" s="72"/>
      <c r="D231" s="81"/>
      <c r="E231" s="72"/>
      <c r="F231" s="72"/>
      <c r="G231" s="72"/>
      <c r="M231" s="72"/>
      <c r="N231" s="72"/>
    </row>
  </sheetData>
  <sheetProtection/>
  <mergeCells count="7">
    <mergeCell ref="B22:E22"/>
    <mergeCell ref="J8:L8"/>
    <mergeCell ref="M6:S7"/>
    <mergeCell ref="B10:H10"/>
    <mergeCell ref="M10:S10"/>
    <mergeCell ref="J10:L10"/>
    <mergeCell ref="B6:H7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&amp;L&amp;"Arial,Dőlt"&amp;8TENDER TERV&amp;C&amp;"Arial,Dőlt"&amp;8CSHKiv&amp;R&amp;"Arial,Dőlt"&amp;8Bp. II. ker. PESTHIDEGKÚT
H9,H10,H13,H14 ÖBLÖZETEK
csapadékvíz elvezetése&amp;"Arial,Normál"&amp;10
</oddHeader>
    <oddFooter>&amp;L&amp;"Arial,Dőlt"&amp;8 2009. január&amp;R&amp;"Arial,Dőlt"&amp;8Készítette: Bognár Márk
Kallay Viktor</oddFooter>
  </headerFooter>
  <ignoredErrors>
    <ignoredError sqref="E11:E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J117"/>
  <sheetViews>
    <sheetView zoomScalePageLayoutView="0" workbookViewId="0" topLeftCell="A1">
      <selection activeCell="D104" sqref="D104"/>
    </sheetView>
  </sheetViews>
  <sheetFormatPr defaultColWidth="9.140625" defaultRowHeight="12.75"/>
  <cols>
    <col min="1" max="1" width="11.8515625" style="0" customWidth="1"/>
    <col min="2" max="2" width="37.00390625" style="0" customWidth="1"/>
    <col min="3" max="3" width="7.421875" style="0" customWidth="1"/>
    <col min="4" max="4" width="8.28125" style="0" customWidth="1"/>
    <col min="5" max="5" width="13.57421875" style="0" customWidth="1"/>
    <col min="6" max="6" width="15.28125" style="0" customWidth="1"/>
    <col min="9" max="9" width="5.28125" style="0" customWidth="1"/>
    <col min="10" max="10" width="6.00390625" style="0" customWidth="1"/>
  </cols>
  <sheetData>
    <row r="1" spans="1:2" ht="12.75">
      <c r="A1" s="139" t="str">
        <f>'Akna kimutatás'!D4</f>
        <v>L/10-1-3-1-1</v>
      </c>
      <c r="B1" s="273" t="s">
        <v>188</v>
      </c>
    </row>
    <row r="2" spans="9:10" ht="12.75">
      <c r="I2" t="s">
        <v>235</v>
      </c>
      <c r="J2">
        <v>0.15</v>
      </c>
    </row>
    <row r="3" spans="1:10" ht="12.75">
      <c r="A3" s="30" t="s">
        <v>62</v>
      </c>
      <c r="B3" s="31" t="s">
        <v>63</v>
      </c>
      <c r="C3" s="31" t="s">
        <v>64</v>
      </c>
      <c r="D3" s="32" t="s">
        <v>65</v>
      </c>
      <c r="E3" s="33" t="s">
        <v>66</v>
      </c>
      <c r="F3" s="33" t="s">
        <v>67</v>
      </c>
      <c r="I3" t="s">
        <v>236</v>
      </c>
      <c r="J3">
        <v>0.3</v>
      </c>
    </row>
    <row r="4" spans="1:10" ht="18.75" customHeight="1">
      <c r="A4" s="34" t="s">
        <v>68</v>
      </c>
      <c r="B4" s="35"/>
      <c r="C4" s="36"/>
      <c r="D4" s="37"/>
      <c r="E4" s="38"/>
      <c r="F4" s="39"/>
      <c r="I4" t="s">
        <v>237</v>
      </c>
      <c r="J4">
        <f>'[1]Földmunka számítások'!O11</f>
        <v>1</v>
      </c>
    </row>
    <row r="5" spans="1:6" ht="18.75" customHeight="1">
      <c r="A5" s="40">
        <v>1</v>
      </c>
      <c r="B5" s="41" t="s">
        <v>189</v>
      </c>
      <c r="C5" s="42" t="s">
        <v>69</v>
      </c>
      <c r="D5" s="109">
        <v>192.8</v>
      </c>
      <c r="E5" s="44"/>
      <c r="F5" s="102">
        <f aca="true" t="shared" si="0" ref="F5:F10">SUM(D5*E5)</f>
        <v>0</v>
      </c>
    </row>
    <row r="6" spans="1:6" ht="18.75" customHeight="1">
      <c r="A6" s="40">
        <v>2</v>
      </c>
      <c r="B6" s="41" t="s">
        <v>190</v>
      </c>
      <c r="C6" s="42" t="s">
        <v>70</v>
      </c>
      <c r="D6" s="109">
        <f>J4*D5*0.2</f>
        <v>38.56</v>
      </c>
      <c r="E6" s="44"/>
      <c r="F6" s="102">
        <f t="shared" si="0"/>
        <v>0</v>
      </c>
    </row>
    <row r="7" spans="1:6" ht="18.75" customHeight="1">
      <c r="A7" s="40">
        <v>3</v>
      </c>
      <c r="B7" s="41" t="s">
        <v>191</v>
      </c>
      <c r="C7" s="42" t="s">
        <v>71</v>
      </c>
      <c r="D7" s="109">
        <f>D6+D9+D10</f>
        <v>91.3872</v>
      </c>
      <c r="E7" s="44"/>
      <c r="F7" s="102">
        <f t="shared" si="0"/>
        <v>0</v>
      </c>
    </row>
    <row r="8" spans="1:6" ht="18.75" customHeight="1">
      <c r="A8" s="40">
        <v>4</v>
      </c>
      <c r="B8" s="41" t="s">
        <v>192</v>
      </c>
      <c r="C8" s="42" t="s">
        <v>72</v>
      </c>
      <c r="D8" s="109">
        <v>12</v>
      </c>
      <c r="E8" s="44"/>
      <c r="F8" s="102">
        <f t="shared" si="0"/>
        <v>0</v>
      </c>
    </row>
    <row r="9" spans="1:6" ht="18.75" customHeight="1">
      <c r="A9" s="40">
        <v>5</v>
      </c>
      <c r="B9" s="41" t="s">
        <v>270</v>
      </c>
      <c r="C9" s="42" t="s">
        <v>70</v>
      </c>
      <c r="D9" s="109">
        <f>(2*J2+2*J3+J4)*0.06*D5</f>
        <v>21.9792</v>
      </c>
      <c r="E9" s="117"/>
      <c r="F9" s="102">
        <f t="shared" si="0"/>
        <v>0</v>
      </c>
    </row>
    <row r="10" spans="1:6" ht="18.75" customHeight="1">
      <c r="A10" s="40">
        <v>6</v>
      </c>
      <c r="B10" s="41" t="s">
        <v>271</v>
      </c>
      <c r="C10" s="42" t="s">
        <v>70</v>
      </c>
      <c r="D10" s="109">
        <f>(2*J3+J4)*0.1*D5</f>
        <v>30.848000000000006</v>
      </c>
      <c r="E10" s="117"/>
      <c r="F10" s="274">
        <f t="shared" si="0"/>
        <v>0</v>
      </c>
    </row>
    <row r="11" spans="1:6" ht="18.75" customHeight="1">
      <c r="A11" s="34"/>
      <c r="B11" s="35"/>
      <c r="C11" s="36"/>
      <c r="D11" s="37"/>
      <c r="E11" s="38"/>
      <c r="F11" s="61">
        <f>SUM(F5:F10)</f>
        <v>0</v>
      </c>
    </row>
    <row r="12" spans="1:6" ht="18.75" customHeight="1">
      <c r="A12" s="46" t="s">
        <v>73</v>
      </c>
      <c r="B12" s="47"/>
      <c r="C12" s="48"/>
      <c r="D12" s="49"/>
      <c r="E12" s="50"/>
      <c r="F12" s="275"/>
    </row>
    <row r="13" spans="1:6" ht="18.75" customHeight="1">
      <c r="A13" s="40">
        <v>1</v>
      </c>
      <c r="B13" s="41" t="s">
        <v>193</v>
      </c>
      <c r="C13" s="42" t="s">
        <v>70</v>
      </c>
      <c r="D13" s="43">
        <f>0.2*'Földmunka számítások'!R22</f>
        <v>70.4044</v>
      </c>
      <c r="E13" s="44"/>
      <c r="F13" s="45">
        <f aca="true" t="shared" si="1" ref="F13:F27">SUM(D13*E13)</f>
        <v>0</v>
      </c>
    </row>
    <row r="14" spans="1:6" ht="31.5">
      <c r="A14" s="40">
        <v>2</v>
      </c>
      <c r="B14" s="41" t="s">
        <v>194</v>
      </c>
      <c r="C14" s="42" t="s">
        <v>70</v>
      </c>
      <c r="D14" s="43">
        <f>0.75*'Földmunka számítások'!R22</f>
        <v>264.01649999999995</v>
      </c>
      <c r="E14" s="44"/>
      <c r="F14" s="45">
        <f t="shared" si="1"/>
        <v>0</v>
      </c>
    </row>
    <row r="15" spans="1:6" ht="31.5">
      <c r="A15" s="40">
        <v>3</v>
      </c>
      <c r="B15" s="41" t="s">
        <v>195</v>
      </c>
      <c r="C15" s="42" t="s">
        <v>70</v>
      </c>
      <c r="D15" s="43">
        <f>0.05*'Földmunka számítások'!R22</f>
        <v>17.6011</v>
      </c>
      <c r="E15" s="44"/>
      <c r="F15" s="45">
        <f t="shared" si="1"/>
        <v>0</v>
      </c>
    </row>
    <row r="16" spans="1:6" ht="31.5">
      <c r="A16" s="40">
        <v>4</v>
      </c>
      <c r="B16" s="41" t="s">
        <v>196</v>
      </c>
      <c r="C16" s="42" t="s">
        <v>70</v>
      </c>
      <c r="D16" s="43">
        <v>0</v>
      </c>
      <c r="E16" s="44"/>
      <c r="F16" s="45">
        <f t="shared" si="1"/>
        <v>0</v>
      </c>
    </row>
    <row r="17" spans="1:6" ht="31.5">
      <c r="A17" s="40">
        <v>5</v>
      </c>
      <c r="B17" s="41" t="s">
        <v>133</v>
      </c>
      <c r="C17" s="42" t="s">
        <v>74</v>
      </c>
      <c r="D17" s="109">
        <f>'Földmunka számítások'!S22</f>
        <v>173.62</v>
      </c>
      <c r="E17" s="44"/>
      <c r="F17" s="45">
        <f t="shared" si="1"/>
        <v>0</v>
      </c>
    </row>
    <row r="18" spans="1:6" ht="18.75" customHeight="1">
      <c r="A18" s="40">
        <v>6</v>
      </c>
      <c r="B18" s="41" t="s">
        <v>75</v>
      </c>
      <c r="C18" s="42" t="s">
        <v>70</v>
      </c>
      <c r="D18" s="43">
        <f>'Vezeték adatok (nem nyomtat)'!B33</f>
        <v>41.91</v>
      </c>
      <c r="E18" s="44"/>
      <c r="F18" s="45">
        <f t="shared" si="1"/>
        <v>0</v>
      </c>
    </row>
    <row r="19" spans="1:6" ht="18.75" customHeight="1">
      <c r="A19" s="40">
        <v>7</v>
      </c>
      <c r="B19" s="41" t="s">
        <v>76</v>
      </c>
      <c r="C19" s="42" t="s">
        <v>70</v>
      </c>
      <c r="D19" s="109">
        <f>'Vezeték adatok (nem nyomtat)'!B34</f>
        <v>110.76</v>
      </c>
      <c r="E19" s="44"/>
      <c r="F19" s="45">
        <f t="shared" si="1"/>
        <v>0</v>
      </c>
    </row>
    <row r="20" spans="1:6" ht="18.75" customHeight="1">
      <c r="A20" s="40">
        <v>8</v>
      </c>
      <c r="B20" s="41" t="s">
        <v>197</v>
      </c>
      <c r="C20" s="42" t="s">
        <v>70</v>
      </c>
      <c r="D20" s="43">
        <f>SUM(D13:D16)-SUM(D18:D19)</f>
        <v>199.35199999999992</v>
      </c>
      <c r="E20" s="44"/>
      <c r="F20" s="45">
        <f t="shared" si="1"/>
        <v>0</v>
      </c>
    </row>
    <row r="21" spans="1:6" ht="47.25">
      <c r="A21" s="40">
        <v>9</v>
      </c>
      <c r="B21" s="41" t="s">
        <v>198</v>
      </c>
      <c r="C21" s="42" t="s">
        <v>70</v>
      </c>
      <c r="D21" s="43">
        <f>('Földmunka számítások'!R22-D24)*0.45</f>
        <v>89.70839999999997</v>
      </c>
      <c r="E21" s="44"/>
      <c r="F21" s="45">
        <f t="shared" si="1"/>
        <v>0</v>
      </c>
    </row>
    <row r="22" spans="1:6" ht="47.25">
      <c r="A22" s="40">
        <v>10</v>
      </c>
      <c r="B22" s="41" t="s">
        <v>199</v>
      </c>
      <c r="C22" s="42" t="s">
        <v>70</v>
      </c>
      <c r="D22" s="43">
        <f>('Földmunka számítások'!R22-D24)*0.55</f>
        <v>109.64359999999996</v>
      </c>
      <c r="E22" s="44"/>
      <c r="F22" s="45">
        <f t="shared" si="1"/>
        <v>0</v>
      </c>
    </row>
    <row r="23" spans="1:6" ht="18.75" customHeight="1">
      <c r="A23" s="40">
        <v>11</v>
      </c>
      <c r="B23" s="41" t="s">
        <v>200</v>
      </c>
      <c r="C23" s="42" t="s">
        <v>74</v>
      </c>
      <c r="D23" s="43">
        <f>D17</f>
        <v>173.62</v>
      </c>
      <c r="E23" s="44"/>
      <c r="F23" s="45">
        <f t="shared" si="1"/>
        <v>0</v>
      </c>
    </row>
    <row r="24" spans="1:6" ht="31.5">
      <c r="A24" s="40">
        <v>12</v>
      </c>
      <c r="B24" s="41" t="s">
        <v>201</v>
      </c>
      <c r="C24" s="42" t="s">
        <v>77</v>
      </c>
      <c r="D24" s="43">
        <f>D18+D19</f>
        <v>152.67000000000002</v>
      </c>
      <c r="E24" s="44"/>
      <c r="F24" s="45">
        <f t="shared" si="1"/>
        <v>0</v>
      </c>
    </row>
    <row r="25" spans="1:6" ht="18.75" customHeight="1">
      <c r="A25" s="40">
        <v>13</v>
      </c>
      <c r="B25" s="41" t="s">
        <v>202</v>
      </c>
      <c r="C25" s="42" t="s">
        <v>71</v>
      </c>
      <c r="D25" s="43">
        <f>SUM(D24)</f>
        <v>152.67000000000002</v>
      </c>
      <c r="E25" s="44"/>
      <c r="F25" s="45">
        <f t="shared" si="1"/>
        <v>0</v>
      </c>
    </row>
    <row r="26" spans="1:6" ht="18.75" customHeight="1">
      <c r="A26" s="40">
        <v>14</v>
      </c>
      <c r="B26" s="41" t="s">
        <v>203</v>
      </c>
      <c r="C26" s="42" t="s">
        <v>70</v>
      </c>
      <c r="D26" s="43">
        <f>D25+D6</f>
        <v>191.23000000000002</v>
      </c>
      <c r="E26" s="44"/>
      <c r="F26" s="45">
        <f t="shared" si="1"/>
        <v>0</v>
      </c>
    </row>
    <row r="27" spans="1:6" ht="18.75" customHeight="1">
      <c r="A27" s="40">
        <v>15</v>
      </c>
      <c r="B27" s="41" t="s">
        <v>204</v>
      </c>
      <c r="C27" s="42" t="s">
        <v>70</v>
      </c>
      <c r="D27" s="43">
        <f>D9+D10</f>
        <v>52.827200000000005</v>
      </c>
      <c r="E27" s="44"/>
      <c r="F27" s="276">
        <f t="shared" si="1"/>
        <v>0</v>
      </c>
    </row>
    <row r="28" spans="1:6" ht="18.75" customHeight="1">
      <c r="A28" s="34"/>
      <c r="B28" s="35"/>
      <c r="C28" s="36"/>
      <c r="D28" s="37"/>
      <c r="E28" s="38"/>
      <c r="F28" s="61">
        <f>SUM(F13:F27)</f>
        <v>0</v>
      </c>
    </row>
    <row r="29" spans="1:6" ht="18.75" customHeight="1">
      <c r="A29" s="46" t="s">
        <v>78</v>
      </c>
      <c r="B29" s="47"/>
      <c r="C29" s="48"/>
      <c r="D29" s="49"/>
      <c r="E29" s="50"/>
      <c r="F29" s="275"/>
    </row>
    <row r="30" spans="1:6" ht="18.75" customHeight="1">
      <c r="A30" s="40">
        <v>1</v>
      </c>
      <c r="B30" s="41" t="s">
        <v>79</v>
      </c>
      <c r="C30" s="42" t="s">
        <v>74</v>
      </c>
      <c r="D30" s="109">
        <f>'Földmunka számítások'!Q22</f>
        <v>704.0439999999999</v>
      </c>
      <c r="E30" s="44"/>
      <c r="F30" s="45">
        <f>SUM(D30*E30)</f>
        <v>0</v>
      </c>
    </row>
    <row r="31" spans="1:6" ht="18.75" customHeight="1">
      <c r="A31" s="40">
        <f>SUM(A30+1)</f>
        <v>2</v>
      </c>
      <c r="B31" s="41" t="s">
        <v>80</v>
      </c>
      <c r="C31" s="42" t="s">
        <v>74</v>
      </c>
      <c r="D31" s="109">
        <f>'Földmunka számítások'!G22</f>
        <v>152.25923574367454</v>
      </c>
      <c r="E31" s="44"/>
      <c r="F31" s="276">
        <f>SUM(D31*E31)</f>
        <v>0</v>
      </c>
    </row>
    <row r="32" spans="1:6" ht="18.75" customHeight="1">
      <c r="A32" s="34"/>
      <c r="B32" s="35"/>
      <c r="C32" s="36"/>
      <c r="D32" s="37"/>
      <c r="E32" s="38"/>
      <c r="F32" s="61">
        <f>SUM(F30:F31)</f>
        <v>0</v>
      </c>
    </row>
    <row r="33" spans="1:6" ht="18.75" customHeight="1">
      <c r="A33" s="46" t="s">
        <v>81</v>
      </c>
      <c r="B33" s="47"/>
      <c r="C33" s="48"/>
      <c r="D33" s="49"/>
      <c r="E33" s="50"/>
      <c r="F33" s="275"/>
    </row>
    <row r="34" spans="1:6" ht="18.75" customHeight="1">
      <c r="A34" s="40">
        <v>1</v>
      </c>
      <c r="B34" s="52" t="s">
        <v>127</v>
      </c>
      <c r="C34" s="42" t="s">
        <v>69</v>
      </c>
      <c r="D34" s="109">
        <v>0</v>
      </c>
      <c r="E34" s="44"/>
      <c r="F34" s="45">
        <f aca="true" t="shared" si="2" ref="F34:F39">SUM(D34*E34)</f>
        <v>0</v>
      </c>
    </row>
    <row r="35" spans="1:6" ht="18.75" customHeight="1">
      <c r="A35" s="40">
        <v>2</v>
      </c>
      <c r="B35" s="52" t="s">
        <v>168</v>
      </c>
      <c r="C35" s="42" t="s">
        <v>69</v>
      </c>
      <c r="D35" s="109">
        <v>0</v>
      </c>
      <c r="E35" s="44"/>
      <c r="F35" s="45">
        <f t="shared" si="2"/>
        <v>0</v>
      </c>
    </row>
    <row r="36" spans="1:6" ht="18.75" customHeight="1">
      <c r="A36" s="40">
        <v>3</v>
      </c>
      <c r="B36" s="52" t="s">
        <v>169</v>
      </c>
      <c r="C36" s="42" t="s">
        <v>69</v>
      </c>
      <c r="D36" s="109">
        <v>0</v>
      </c>
      <c r="E36" s="44"/>
      <c r="F36" s="45">
        <f t="shared" si="2"/>
        <v>0</v>
      </c>
    </row>
    <row r="37" spans="1:6" ht="18.75" customHeight="1">
      <c r="A37" s="40">
        <v>4</v>
      </c>
      <c r="B37" s="52" t="s">
        <v>205</v>
      </c>
      <c r="C37" s="42" t="s">
        <v>69</v>
      </c>
      <c r="D37" s="109">
        <v>0</v>
      </c>
      <c r="E37" s="44"/>
      <c r="F37" s="45">
        <f t="shared" si="2"/>
        <v>0</v>
      </c>
    </row>
    <row r="38" spans="1:6" ht="18.75" customHeight="1">
      <c r="A38" s="40">
        <v>5</v>
      </c>
      <c r="B38" s="52" t="s">
        <v>206</v>
      </c>
      <c r="C38" s="42" t="s">
        <v>69</v>
      </c>
      <c r="D38" s="109">
        <v>0</v>
      </c>
      <c r="E38" s="44"/>
      <c r="F38" s="45">
        <f t="shared" si="2"/>
        <v>0</v>
      </c>
    </row>
    <row r="39" spans="1:6" ht="18.75" customHeight="1">
      <c r="A39" s="40">
        <v>6</v>
      </c>
      <c r="B39" s="52" t="s">
        <v>207</v>
      </c>
      <c r="C39" s="42" t="s">
        <v>69</v>
      </c>
      <c r="D39" s="109">
        <f>'Vezeték adatok (nem nyomtat)'!E23</f>
        <v>173.6</v>
      </c>
      <c r="E39" s="44"/>
      <c r="F39" s="276">
        <f t="shared" si="2"/>
        <v>0</v>
      </c>
    </row>
    <row r="40" spans="1:6" ht="18.75" customHeight="1">
      <c r="A40" s="40"/>
      <c r="B40" s="52"/>
      <c r="C40" s="42"/>
      <c r="D40" s="43"/>
      <c r="E40" s="44"/>
      <c r="F40" s="277">
        <f>SUM(F34:F39)</f>
        <v>0</v>
      </c>
    </row>
    <row r="41" spans="1:6" ht="18.75" customHeight="1">
      <c r="A41" s="40"/>
      <c r="B41" s="52"/>
      <c r="C41" s="42"/>
      <c r="D41" s="43"/>
      <c r="E41" s="44"/>
      <c r="F41" s="278"/>
    </row>
    <row r="42" spans="1:6" ht="18.75" customHeight="1">
      <c r="A42" s="279" t="s">
        <v>170</v>
      </c>
      <c r="B42" s="280"/>
      <c r="C42" s="53"/>
      <c r="D42" s="54"/>
      <c r="E42" s="55"/>
      <c r="F42" s="281"/>
    </row>
    <row r="43" spans="1:6" ht="31.5" customHeight="1">
      <c r="A43" s="282">
        <v>1</v>
      </c>
      <c r="B43" s="283" t="s">
        <v>208</v>
      </c>
      <c r="C43" s="42" t="s">
        <v>234</v>
      </c>
      <c r="D43" s="269">
        <v>0</v>
      </c>
      <c r="E43" s="326"/>
      <c r="F43" s="45">
        <f>SUM(D43*E43)</f>
        <v>0</v>
      </c>
    </row>
    <row r="44" spans="1:6" ht="29.25" customHeight="1">
      <c r="A44" s="40">
        <v>2</v>
      </c>
      <c r="B44" s="41" t="s">
        <v>209</v>
      </c>
      <c r="C44" s="42" t="s">
        <v>171</v>
      </c>
      <c r="D44" s="269">
        <v>0</v>
      </c>
      <c r="E44" s="326"/>
      <c r="F44" s="276">
        <f>SUM(D44*E44)</f>
        <v>0</v>
      </c>
    </row>
    <row r="45" spans="1:6" ht="18.75" customHeight="1">
      <c r="A45" s="112"/>
      <c r="B45" s="113"/>
      <c r="C45" s="56"/>
      <c r="D45" s="101"/>
      <c r="E45" s="106"/>
      <c r="F45" s="277">
        <f>SUM(F43:F44)</f>
        <v>0</v>
      </c>
    </row>
    <row r="46" spans="1:6" ht="18.75" customHeight="1">
      <c r="A46" s="46" t="s">
        <v>273</v>
      </c>
      <c r="B46" s="47"/>
      <c r="C46" s="48"/>
      <c r="D46" s="103"/>
      <c r="E46" s="104"/>
      <c r="F46" s="275"/>
    </row>
    <row r="47" spans="1:6" ht="18.75" customHeight="1">
      <c r="A47" s="282">
        <v>1</v>
      </c>
      <c r="B47" s="283" t="s">
        <v>82</v>
      </c>
      <c r="C47" s="42" t="s">
        <v>74</v>
      </c>
      <c r="D47" s="110">
        <v>34</v>
      </c>
      <c r="E47" s="105"/>
      <c r="F47" s="45">
        <f>SUM(D47*E47)</f>
        <v>0</v>
      </c>
    </row>
    <row r="48" spans="1:6" ht="18.75" customHeight="1">
      <c r="A48" s="40">
        <v>2</v>
      </c>
      <c r="B48" s="41" t="s">
        <v>83</v>
      </c>
      <c r="C48" s="42" t="s">
        <v>70</v>
      </c>
      <c r="D48" s="109">
        <v>5</v>
      </c>
      <c r="E48" s="106"/>
      <c r="F48" s="45">
        <f>SUM(D48*E48)</f>
        <v>0</v>
      </c>
    </row>
    <row r="49" spans="1:6" ht="18.75" customHeight="1">
      <c r="A49" s="40">
        <v>3</v>
      </c>
      <c r="B49" s="41" t="s">
        <v>84</v>
      </c>
      <c r="C49" s="42" t="s">
        <v>72</v>
      </c>
      <c r="D49" s="109">
        <v>2</v>
      </c>
      <c r="E49" s="106"/>
      <c r="F49" s="45">
        <f>SUM(D49*E49)</f>
        <v>0</v>
      </c>
    </row>
    <row r="50" spans="1:6" ht="18.75" customHeight="1">
      <c r="A50" s="40">
        <v>4</v>
      </c>
      <c r="B50" s="52" t="s">
        <v>85</v>
      </c>
      <c r="C50" s="42" t="s">
        <v>72</v>
      </c>
      <c r="D50" s="109">
        <v>18</v>
      </c>
      <c r="E50" s="106"/>
      <c r="F50" s="276">
        <f>SUM(D50*E50)</f>
        <v>0</v>
      </c>
    </row>
    <row r="51" spans="1:6" ht="18.75" customHeight="1">
      <c r="A51" s="284"/>
      <c r="B51" s="285"/>
      <c r="C51" s="115"/>
      <c r="D51" s="116"/>
      <c r="E51" s="38"/>
      <c r="F51" s="61">
        <f>SUM(F47:F50)</f>
        <v>0</v>
      </c>
    </row>
    <row r="52" spans="1:6" ht="18.75" customHeight="1">
      <c r="A52" s="284"/>
      <c r="B52" s="285"/>
      <c r="C52" s="115"/>
      <c r="D52" s="116"/>
      <c r="E52" s="50"/>
      <c r="F52" s="286"/>
    </row>
    <row r="53" spans="1:6" ht="18.75" customHeight="1">
      <c r="A53" s="284"/>
      <c r="B53" s="285"/>
      <c r="C53" s="115"/>
      <c r="D53" s="116"/>
      <c r="F53" s="286"/>
    </row>
    <row r="54" spans="1:6" ht="18.75" customHeight="1">
      <c r="A54" s="284"/>
      <c r="B54" s="285"/>
      <c r="C54" s="115"/>
      <c r="D54" s="116"/>
      <c r="F54" s="286"/>
    </row>
    <row r="55" spans="1:6" ht="18.75" customHeight="1">
      <c r="A55" s="284"/>
      <c r="B55" s="285"/>
      <c r="C55" s="115"/>
      <c r="D55" s="116"/>
      <c r="F55" s="286"/>
    </row>
    <row r="56" spans="1:4" ht="18.75" customHeight="1">
      <c r="A56" s="34"/>
      <c r="B56" s="35"/>
      <c r="C56" s="36"/>
      <c r="D56" s="108"/>
    </row>
    <row r="57" spans="1:6" ht="18.75" customHeight="1">
      <c r="A57" s="30" t="s">
        <v>62</v>
      </c>
      <c r="B57" s="31" t="s">
        <v>63</v>
      </c>
      <c r="C57" s="31" t="s">
        <v>64</v>
      </c>
      <c r="D57" s="32" t="s">
        <v>65</v>
      </c>
      <c r="E57" s="33" t="s">
        <v>66</v>
      </c>
      <c r="F57" s="33" t="s">
        <v>67</v>
      </c>
    </row>
    <row r="58" spans="1:6" ht="18.75" customHeight="1">
      <c r="A58" s="46" t="s">
        <v>86</v>
      </c>
      <c r="B58" s="47"/>
      <c r="C58" s="48"/>
      <c r="D58" s="49"/>
      <c r="F58" s="51"/>
    </row>
    <row r="59" spans="1:6" ht="18.75" customHeight="1">
      <c r="A59" s="40">
        <v>1</v>
      </c>
      <c r="B59" s="41" t="s">
        <v>134</v>
      </c>
      <c r="C59" s="42" t="s">
        <v>70</v>
      </c>
      <c r="D59" s="109">
        <f>'Akna kimutatás'!AB27</f>
        <v>47.7</v>
      </c>
      <c r="E59" s="44"/>
      <c r="F59" s="45">
        <f aca="true" t="shared" si="3" ref="F59:F72">SUM(D59*E65)</f>
        <v>0</v>
      </c>
    </row>
    <row r="60" spans="1:6" ht="18.75" customHeight="1">
      <c r="A60" s="40">
        <v>2</v>
      </c>
      <c r="B60" s="41" t="s">
        <v>135</v>
      </c>
      <c r="C60" s="42" t="s">
        <v>70</v>
      </c>
      <c r="D60" s="109">
        <f>'Akna kimutatás'!AH27</f>
        <v>0.29147900000000004</v>
      </c>
      <c r="E60" s="44"/>
      <c r="F60" s="45">
        <f t="shared" si="3"/>
        <v>0</v>
      </c>
    </row>
    <row r="61" spans="1:6" ht="18.75" customHeight="1">
      <c r="A61" s="40">
        <v>3</v>
      </c>
      <c r="B61" s="41" t="s">
        <v>210</v>
      </c>
      <c r="C61" s="42" t="s">
        <v>72</v>
      </c>
      <c r="D61" s="109">
        <f>'Akna kimutatás'!R27</f>
        <v>56</v>
      </c>
      <c r="E61" s="44"/>
      <c r="F61" s="45">
        <f t="shared" si="3"/>
        <v>0</v>
      </c>
    </row>
    <row r="62" spans="1:6" ht="18.75" customHeight="1">
      <c r="A62" s="40">
        <v>4</v>
      </c>
      <c r="B62" s="270" t="s">
        <v>172</v>
      </c>
      <c r="C62" s="42" t="s">
        <v>72</v>
      </c>
      <c r="D62" s="109">
        <v>12</v>
      </c>
      <c r="E62" s="44"/>
      <c r="F62" s="45">
        <f t="shared" si="3"/>
        <v>0</v>
      </c>
    </row>
    <row r="63" spans="1:6" ht="18.75" customHeight="1">
      <c r="A63" s="40">
        <v>5</v>
      </c>
      <c r="B63" s="41" t="s">
        <v>211</v>
      </c>
      <c r="C63" s="42" t="s">
        <v>74</v>
      </c>
      <c r="D63" s="109">
        <f>'Akna kimutatás'!AD27</f>
        <v>29.217779999999998</v>
      </c>
      <c r="E63" s="44"/>
      <c r="F63" s="45">
        <f t="shared" si="3"/>
        <v>0</v>
      </c>
    </row>
    <row r="64" spans="1:6" ht="18.75" customHeight="1">
      <c r="A64" s="40">
        <v>6</v>
      </c>
      <c r="B64" s="41" t="s">
        <v>212</v>
      </c>
      <c r="C64" s="42" t="s">
        <v>74</v>
      </c>
      <c r="D64" s="109">
        <f>'Akna kimutatás'!AC27</f>
        <v>12.429999999999996</v>
      </c>
      <c r="E64" s="44"/>
      <c r="F64" s="45">
        <f t="shared" si="3"/>
        <v>0</v>
      </c>
    </row>
    <row r="65" spans="1:6" ht="18.75" customHeight="1">
      <c r="A65" s="40">
        <v>7</v>
      </c>
      <c r="B65" s="41" t="s">
        <v>122</v>
      </c>
      <c r="C65" s="42" t="s">
        <v>72</v>
      </c>
      <c r="D65" s="109">
        <f>'Akna kimutatás'!S27</f>
        <v>9</v>
      </c>
      <c r="E65" s="44"/>
      <c r="F65" s="45">
        <f t="shared" si="3"/>
        <v>0</v>
      </c>
    </row>
    <row r="66" spans="1:6" ht="18.75" customHeight="1">
      <c r="A66" s="40">
        <v>8</v>
      </c>
      <c r="B66" s="41" t="s">
        <v>123</v>
      </c>
      <c r="C66" s="42" t="s">
        <v>72</v>
      </c>
      <c r="D66" s="109">
        <f>'Akna kimutatás'!V27</f>
        <v>1</v>
      </c>
      <c r="E66" s="44"/>
      <c r="F66" s="45">
        <f t="shared" si="3"/>
        <v>0</v>
      </c>
    </row>
    <row r="67" spans="1:6" ht="18.75" customHeight="1">
      <c r="A67" s="40">
        <v>9</v>
      </c>
      <c r="B67" s="41" t="s">
        <v>87</v>
      </c>
      <c r="C67" s="42" t="s">
        <v>72</v>
      </c>
      <c r="D67" s="109">
        <f>'Akna kimutatás'!W27</f>
        <v>4</v>
      </c>
      <c r="E67" s="44"/>
      <c r="F67" s="45">
        <f t="shared" si="3"/>
        <v>0</v>
      </c>
    </row>
    <row r="68" spans="1:6" ht="18.75" customHeight="1">
      <c r="A68" s="40">
        <v>10</v>
      </c>
      <c r="B68" s="41" t="s">
        <v>124</v>
      </c>
      <c r="C68" s="42" t="s">
        <v>72</v>
      </c>
      <c r="D68" s="109">
        <f>'Akna kimutatás'!X27</f>
        <v>6</v>
      </c>
      <c r="E68" s="44"/>
      <c r="F68" s="45">
        <f t="shared" si="3"/>
        <v>0</v>
      </c>
    </row>
    <row r="69" spans="1:6" ht="18.75" customHeight="1">
      <c r="A69" s="40">
        <v>11</v>
      </c>
      <c r="B69" s="41" t="s">
        <v>125</v>
      </c>
      <c r="C69" s="42" t="s">
        <v>72</v>
      </c>
      <c r="D69" s="109">
        <f>'Akna kimutatás'!Y27</f>
        <v>11</v>
      </c>
      <c r="E69" s="44"/>
      <c r="F69" s="45">
        <f t="shared" si="3"/>
        <v>0</v>
      </c>
    </row>
    <row r="70" spans="1:6" ht="18.75" customHeight="1">
      <c r="A70" s="40">
        <v>12</v>
      </c>
      <c r="B70" s="41" t="s">
        <v>213</v>
      </c>
      <c r="C70" s="42" t="s">
        <v>74</v>
      </c>
      <c r="D70" s="109">
        <v>0</v>
      </c>
      <c r="E70" s="44"/>
      <c r="F70" s="45">
        <f t="shared" si="3"/>
        <v>0</v>
      </c>
    </row>
    <row r="71" spans="1:6" ht="18.75" customHeight="1">
      <c r="A71" s="40">
        <v>13</v>
      </c>
      <c r="B71" s="41" t="s">
        <v>31</v>
      </c>
      <c r="C71" s="42" t="s">
        <v>74</v>
      </c>
      <c r="D71" s="109">
        <f>'Akna kimutatás'!AE27</f>
        <v>90.43933999999999</v>
      </c>
      <c r="E71" s="44"/>
      <c r="F71" s="45">
        <f t="shared" si="3"/>
        <v>0</v>
      </c>
    </row>
    <row r="72" spans="1:6" ht="31.5">
      <c r="A72" s="40">
        <v>14</v>
      </c>
      <c r="B72" s="41" t="s">
        <v>214</v>
      </c>
      <c r="C72" s="42" t="s">
        <v>72</v>
      </c>
      <c r="D72" s="109">
        <f>D62</f>
        <v>12</v>
      </c>
      <c r="E72" s="117"/>
      <c r="F72" s="276">
        <f t="shared" si="3"/>
        <v>0</v>
      </c>
    </row>
    <row r="73" spans="1:6" ht="18.75" customHeight="1">
      <c r="A73" s="34"/>
      <c r="B73" s="35"/>
      <c r="C73" s="36"/>
      <c r="D73" s="37"/>
      <c r="E73" s="38"/>
      <c r="F73" s="61">
        <f>SUM(F59:F72)</f>
        <v>0</v>
      </c>
    </row>
    <row r="74" spans="1:6" ht="18.75" customHeight="1">
      <c r="A74" s="46" t="s">
        <v>88</v>
      </c>
      <c r="B74" s="47"/>
      <c r="C74" s="48"/>
      <c r="D74" s="49"/>
      <c r="E74" s="50"/>
      <c r="F74" s="275"/>
    </row>
    <row r="75" spans="1:6" ht="18.75" customHeight="1">
      <c r="A75" s="40">
        <v>1</v>
      </c>
      <c r="B75" s="41" t="s">
        <v>215</v>
      </c>
      <c r="C75" s="42" t="s">
        <v>69</v>
      </c>
      <c r="D75" s="109">
        <f>SUM(D34:D39)</f>
        <v>173.6</v>
      </c>
      <c r="E75" s="44"/>
      <c r="F75" s="276">
        <f>SUM(D75*E81)</f>
        <v>0</v>
      </c>
    </row>
    <row r="76" spans="1:6" ht="18.75" customHeight="1">
      <c r="A76" s="46"/>
      <c r="B76" s="47"/>
      <c r="C76" s="48"/>
      <c r="D76" s="49"/>
      <c r="E76" s="50"/>
      <c r="F76" s="61">
        <f>SUM(F75)</f>
        <v>0</v>
      </c>
    </row>
    <row r="77" spans="1:6" ht="18.75" customHeight="1">
      <c r="A77" s="46" t="s">
        <v>89</v>
      </c>
      <c r="B77" s="47"/>
      <c r="C77" s="48"/>
      <c r="D77" s="49"/>
      <c r="E77" s="50"/>
      <c r="F77" s="275"/>
    </row>
    <row r="78" spans="1:6" ht="18.75" customHeight="1">
      <c r="A78" s="40">
        <v>1</v>
      </c>
      <c r="B78" s="41" t="s">
        <v>216</v>
      </c>
      <c r="C78" s="42" t="s">
        <v>74</v>
      </c>
      <c r="D78" s="109">
        <f>D5*J4*2.5</f>
        <v>482</v>
      </c>
      <c r="E78" s="44"/>
      <c r="F78" s="45">
        <f>SUM(D78*E84)</f>
        <v>0</v>
      </c>
    </row>
    <row r="79" spans="1:6" ht="18.75" customHeight="1">
      <c r="A79" s="40">
        <f>SUM(A78+1)</f>
        <v>2</v>
      </c>
      <c r="B79" s="41" t="s">
        <v>90</v>
      </c>
      <c r="C79" s="42" t="s">
        <v>70</v>
      </c>
      <c r="D79" s="109">
        <f>D6</f>
        <v>38.56</v>
      </c>
      <c r="E79" s="44"/>
      <c r="F79" s="45">
        <f>SUM(D79*E85)</f>
        <v>0</v>
      </c>
    </row>
    <row r="80" spans="1:6" ht="18.75" customHeight="1">
      <c r="A80" s="40">
        <f>SUM(A79+1)</f>
        <v>3</v>
      </c>
      <c r="B80" s="41" t="s">
        <v>91</v>
      </c>
      <c r="C80" s="42" t="s">
        <v>70</v>
      </c>
      <c r="D80" s="109">
        <f>D10</f>
        <v>30.848000000000006</v>
      </c>
      <c r="E80" s="44"/>
      <c r="F80" s="45">
        <f>SUM(D80*E86)</f>
        <v>0</v>
      </c>
    </row>
    <row r="81" spans="1:6" ht="18.75" customHeight="1">
      <c r="A81" s="40">
        <f>SUM(A80+1)</f>
        <v>4</v>
      </c>
      <c r="B81" s="41" t="s">
        <v>92</v>
      </c>
      <c r="C81" s="42" t="s">
        <v>70</v>
      </c>
      <c r="D81" s="109">
        <f>D9</f>
        <v>21.9792</v>
      </c>
      <c r="E81" s="44"/>
      <c r="F81" s="45">
        <f>SUM(D81*E87)</f>
        <v>0</v>
      </c>
    </row>
    <row r="82" spans="1:6" ht="18.75" customHeight="1">
      <c r="A82" s="40">
        <f>SUM(A81+1)</f>
        <v>5</v>
      </c>
      <c r="B82" s="41" t="s">
        <v>217</v>
      </c>
      <c r="C82" s="42" t="s">
        <v>70</v>
      </c>
      <c r="D82" s="109">
        <f>0.15*D5*J4</f>
        <v>28.92</v>
      </c>
      <c r="E82" s="44"/>
      <c r="F82" s="276">
        <f>SUM(D82*E88)</f>
        <v>0</v>
      </c>
    </row>
    <row r="83" spans="1:6" ht="18.75" customHeight="1">
      <c r="A83" s="46"/>
      <c r="B83" s="47"/>
      <c r="C83" s="48"/>
      <c r="D83" s="49"/>
      <c r="E83" s="50"/>
      <c r="F83" s="61">
        <f>SUM(F78:F82)</f>
        <v>0</v>
      </c>
    </row>
    <row r="84" spans="1:6" ht="18.75" customHeight="1">
      <c r="A84" s="46" t="s">
        <v>93</v>
      </c>
      <c r="B84" s="47"/>
      <c r="C84" s="48"/>
      <c r="D84" s="49"/>
      <c r="E84" s="50"/>
      <c r="F84" s="275"/>
    </row>
    <row r="85" spans="1:6" ht="18.75" customHeight="1">
      <c r="A85" s="40">
        <v>1</v>
      </c>
      <c r="B85" s="41" t="s">
        <v>218</v>
      </c>
      <c r="C85" s="42" t="s">
        <v>72</v>
      </c>
      <c r="D85" s="109">
        <v>1</v>
      </c>
      <c r="E85" s="44"/>
      <c r="F85" s="45">
        <f>SUM(D85*E91)</f>
        <v>0</v>
      </c>
    </row>
    <row r="86" spans="1:6" ht="18.75" customHeight="1">
      <c r="A86" s="40">
        <f>SUM(A85+1)</f>
        <v>2</v>
      </c>
      <c r="B86" s="41" t="s">
        <v>94</v>
      </c>
      <c r="C86" s="42" t="s">
        <v>72</v>
      </c>
      <c r="D86" s="109">
        <v>2</v>
      </c>
      <c r="E86" s="44"/>
      <c r="F86" s="45">
        <f>SUM(D86*E92)</f>
        <v>0</v>
      </c>
    </row>
    <row r="87" spans="1:6" ht="18.75" customHeight="1">
      <c r="A87" s="40">
        <f>SUM(A86+1)</f>
        <v>3</v>
      </c>
      <c r="B87" s="52" t="s">
        <v>219</v>
      </c>
      <c r="C87" s="42" t="s">
        <v>72</v>
      </c>
      <c r="D87" s="109">
        <v>2</v>
      </c>
      <c r="E87" s="44"/>
      <c r="F87" s="45">
        <f>SUM(D87*E93)</f>
        <v>0</v>
      </c>
    </row>
    <row r="88" spans="1:6" ht="18.75" customHeight="1">
      <c r="A88" s="40">
        <f>SUM(A87+1)</f>
        <v>4</v>
      </c>
      <c r="B88" s="41" t="s">
        <v>220</v>
      </c>
      <c r="C88" s="42" t="s">
        <v>72</v>
      </c>
      <c r="D88" s="109">
        <v>5</v>
      </c>
      <c r="E88" s="44"/>
      <c r="F88" s="276">
        <f>SUM(D88*E94)</f>
        <v>0</v>
      </c>
    </row>
    <row r="89" spans="1:6" ht="18.75" customHeight="1">
      <c r="A89" s="46"/>
      <c r="B89" s="47"/>
      <c r="C89" s="48"/>
      <c r="D89" s="107"/>
      <c r="E89" s="50"/>
      <c r="F89" s="61">
        <f>SUM(F85:F88)</f>
        <v>0</v>
      </c>
    </row>
    <row r="90" spans="1:6" ht="18.75" customHeight="1">
      <c r="A90" s="34" t="s">
        <v>95</v>
      </c>
      <c r="B90" s="35"/>
      <c r="C90" s="36"/>
      <c r="D90" s="108"/>
      <c r="E90" s="38"/>
      <c r="F90" s="39"/>
    </row>
    <row r="91" spans="1:6" ht="18.75" customHeight="1">
      <c r="A91" s="40">
        <v>1</v>
      </c>
      <c r="B91" s="41" t="s">
        <v>221</v>
      </c>
      <c r="C91" s="42" t="s">
        <v>96</v>
      </c>
      <c r="D91" s="109">
        <v>1</v>
      </c>
      <c r="E91" s="44"/>
      <c r="F91" s="45">
        <f>SUM(D91*E97)</f>
        <v>0</v>
      </c>
    </row>
    <row r="92" spans="1:6" ht="18.75" customHeight="1">
      <c r="A92" s="40">
        <f>SUM(A91+1)</f>
        <v>2</v>
      </c>
      <c r="B92" s="41" t="s">
        <v>97</v>
      </c>
      <c r="C92" s="42" t="s">
        <v>72</v>
      </c>
      <c r="D92" s="109">
        <v>1</v>
      </c>
      <c r="E92" s="44"/>
      <c r="F92" s="45">
        <f>SUM(D92*E98)</f>
        <v>0</v>
      </c>
    </row>
    <row r="93" spans="1:6" ht="18.75" customHeight="1">
      <c r="A93" s="40">
        <f>SUM(A92+1)</f>
        <v>3</v>
      </c>
      <c r="B93" s="41" t="s">
        <v>98</v>
      </c>
      <c r="C93" s="42" t="s">
        <v>96</v>
      </c>
      <c r="D93" s="109">
        <v>1</v>
      </c>
      <c r="E93" s="44"/>
      <c r="F93" s="276">
        <f>SUM(D93*E99)</f>
        <v>0</v>
      </c>
    </row>
    <row r="94" spans="1:6" ht="18.75" customHeight="1">
      <c r="A94" s="40"/>
      <c r="B94" s="41"/>
      <c r="C94" s="42"/>
      <c r="D94" s="109"/>
      <c r="E94" s="44"/>
      <c r="F94" s="277">
        <f>SUM(F91:F93)</f>
        <v>0</v>
      </c>
    </row>
    <row r="95" spans="1:6" ht="18.75" customHeight="1">
      <c r="A95" s="279" t="s">
        <v>222</v>
      </c>
      <c r="B95" s="287"/>
      <c r="C95" s="288"/>
      <c r="D95" s="289"/>
      <c r="E95" s="290"/>
      <c r="F95" s="291"/>
    </row>
    <row r="96" spans="1:6" ht="18.75" customHeight="1">
      <c r="A96" s="40">
        <v>1</v>
      </c>
      <c r="B96" s="41" t="s">
        <v>223</v>
      </c>
      <c r="C96" s="42" t="s">
        <v>171</v>
      </c>
      <c r="D96" s="109">
        <v>1</v>
      </c>
      <c r="E96" s="44"/>
      <c r="F96" s="292">
        <v>0</v>
      </c>
    </row>
    <row r="97" spans="1:6" ht="18.75" customHeight="1">
      <c r="A97" s="284"/>
      <c r="B97" s="114"/>
      <c r="C97" s="115"/>
      <c r="D97" s="116"/>
      <c r="E97" s="117"/>
      <c r="F97" s="277">
        <f>SUM(F96)</f>
        <v>0</v>
      </c>
    </row>
    <row r="98" spans="1:6" ht="18.75" customHeight="1">
      <c r="A98" s="34" t="s">
        <v>99</v>
      </c>
      <c r="B98" s="35"/>
      <c r="C98" s="36"/>
      <c r="D98" s="108"/>
      <c r="E98" s="38"/>
      <c r="F98" s="293"/>
    </row>
    <row r="99" spans="1:6" ht="23.25" customHeight="1">
      <c r="A99" s="40">
        <v>1</v>
      </c>
      <c r="B99" s="41" t="s">
        <v>100</v>
      </c>
      <c r="C99" s="42" t="s">
        <v>96</v>
      </c>
      <c r="D99" s="109">
        <v>1</v>
      </c>
      <c r="E99" s="44"/>
      <c r="F99" s="45">
        <f>SUM(D99*E105)</f>
        <v>0</v>
      </c>
    </row>
    <row r="100" spans="1:6" ht="31.5">
      <c r="A100" s="40">
        <v>2</v>
      </c>
      <c r="B100" s="41" t="s">
        <v>101</v>
      </c>
      <c r="C100" s="42" t="s">
        <v>72</v>
      </c>
      <c r="D100" s="109">
        <v>1</v>
      </c>
      <c r="E100" s="44"/>
      <c r="F100" s="45">
        <f>SUM(D100*E106)</f>
        <v>0</v>
      </c>
    </row>
    <row r="101" spans="1:6" ht="31.5">
      <c r="A101" s="40">
        <v>3</v>
      </c>
      <c r="B101" s="41" t="s">
        <v>224</v>
      </c>
      <c r="C101" s="42" t="s">
        <v>72</v>
      </c>
      <c r="D101" s="109">
        <v>0</v>
      </c>
      <c r="E101" s="44"/>
      <c r="F101" s="45">
        <f aca="true" t="shared" si="4" ref="F101:F108">SUM(D101*E107)</f>
        <v>0</v>
      </c>
    </row>
    <row r="102" spans="1:6" ht="15.75">
      <c r="A102" s="40">
        <v>4</v>
      </c>
      <c r="B102" s="41" t="s">
        <v>225</v>
      </c>
      <c r="C102" s="42" t="s">
        <v>171</v>
      </c>
      <c r="D102" s="109">
        <v>135</v>
      </c>
      <c r="E102" s="44"/>
      <c r="F102" s="45">
        <f t="shared" si="4"/>
        <v>0</v>
      </c>
    </row>
    <row r="103" spans="1:6" ht="18.75">
      <c r="A103" s="40">
        <v>5</v>
      </c>
      <c r="B103" s="41" t="s">
        <v>226</v>
      </c>
      <c r="C103" s="42" t="s">
        <v>70</v>
      </c>
      <c r="D103" s="109"/>
      <c r="E103" s="44"/>
      <c r="F103" s="45">
        <f t="shared" si="4"/>
        <v>0</v>
      </c>
    </row>
    <row r="104" spans="1:6" ht="15.75">
      <c r="A104" s="40">
        <v>6</v>
      </c>
      <c r="B104" s="41" t="s">
        <v>227</v>
      </c>
      <c r="C104" s="42" t="s">
        <v>69</v>
      </c>
      <c r="D104" s="392"/>
      <c r="E104" s="44"/>
      <c r="F104" s="45">
        <f t="shared" si="4"/>
        <v>0</v>
      </c>
    </row>
    <row r="105" spans="1:6" ht="15.75">
      <c r="A105" s="40">
        <v>7</v>
      </c>
      <c r="B105" s="41" t="s">
        <v>228</v>
      </c>
      <c r="C105" s="42" t="s">
        <v>171</v>
      </c>
      <c r="D105" s="109"/>
      <c r="E105" s="44"/>
      <c r="F105" s="45">
        <f t="shared" si="4"/>
        <v>0</v>
      </c>
    </row>
    <row r="106" spans="1:6" ht="15.75">
      <c r="A106" s="40">
        <v>8</v>
      </c>
      <c r="B106" s="41" t="s">
        <v>229</v>
      </c>
      <c r="C106" s="42" t="s">
        <v>171</v>
      </c>
      <c r="D106" s="109">
        <v>3.7</v>
      </c>
      <c r="E106" s="44"/>
      <c r="F106" s="45">
        <f t="shared" si="4"/>
        <v>0</v>
      </c>
    </row>
    <row r="107" spans="1:6" ht="15.75">
      <c r="A107" s="40">
        <v>9</v>
      </c>
      <c r="B107" s="41" t="s">
        <v>230</v>
      </c>
      <c r="C107" s="42" t="s">
        <v>171</v>
      </c>
      <c r="D107" s="109"/>
      <c r="E107" s="44"/>
      <c r="F107" s="45">
        <f t="shared" si="4"/>
        <v>0</v>
      </c>
    </row>
    <row r="108" spans="1:6" ht="15.75">
      <c r="A108" s="40">
        <v>10</v>
      </c>
      <c r="B108" s="41" t="s">
        <v>231</v>
      </c>
      <c r="C108" s="42" t="s">
        <v>171</v>
      </c>
      <c r="D108" s="109">
        <v>2</v>
      </c>
      <c r="E108" s="44"/>
      <c r="F108" s="45">
        <f t="shared" si="4"/>
        <v>0</v>
      </c>
    </row>
    <row r="109" spans="1:6" ht="18.75" customHeight="1">
      <c r="A109" s="112"/>
      <c r="B109" s="113"/>
      <c r="C109" s="294"/>
      <c r="D109" s="295"/>
      <c r="E109" s="296"/>
      <c r="F109" s="277">
        <f>SUM(F99:F108)</f>
        <v>0</v>
      </c>
    </row>
    <row r="110" spans="1:6" ht="18.75" customHeight="1">
      <c r="A110" s="34" t="s">
        <v>232</v>
      </c>
      <c r="B110" s="393"/>
      <c r="C110" s="394"/>
      <c r="D110" s="395"/>
      <c r="E110" s="396"/>
      <c r="F110" s="301"/>
    </row>
    <row r="111" spans="1:6" ht="18.75" customHeight="1">
      <c r="A111" s="302">
        <v>1</v>
      </c>
      <c r="B111" s="303" t="s">
        <v>238</v>
      </c>
      <c r="C111" s="398" t="s">
        <v>72</v>
      </c>
      <c r="D111" s="397">
        <v>1</v>
      </c>
      <c r="E111" s="300"/>
      <c r="F111" s="276">
        <f>SUM(D111*E111)</f>
        <v>0</v>
      </c>
    </row>
    <row r="112" spans="1:6" ht="38.25">
      <c r="A112" s="302">
        <v>2</v>
      </c>
      <c r="B112" s="303" t="s">
        <v>233</v>
      </c>
      <c r="C112" s="304" t="s">
        <v>72</v>
      </c>
      <c r="D112" s="305">
        <v>1</v>
      </c>
      <c r="E112" s="306"/>
      <c r="F112" s="276">
        <f>SUM(D112*E112)</f>
        <v>0</v>
      </c>
    </row>
    <row r="113" spans="1:6" ht="18.75" customHeight="1">
      <c r="A113" s="307"/>
      <c r="B113" s="297"/>
      <c r="C113" s="298"/>
      <c r="D113" s="299"/>
      <c r="E113" s="300"/>
      <c r="F113" s="277">
        <f>SUM(F112)</f>
        <v>0</v>
      </c>
    </row>
    <row r="114" spans="1:6" ht="18.75" customHeight="1" thickBot="1">
      <c r="A114" s="279"/>
      <c r="B114" s="280"/>
      <c r="C114" s="53"/>
      <c r="D114" s="54"/>
      <c r="E114" s="55"/>
      <c r="F114" s="39"/>
    </row>
    <row r="115" spans="1:6" ht="18.75" customHeight="1">
      <c r="A115" s="308" t="s">
        <v>102</v>
      </c>
      <c r="B115" s="309"/>
      <c r="C115" s="310"/>
      <c r="D115" s="311"/>
      <c r="E115" s="312"/>
      <c r="F115" s="313">
        <f>SUM(F11+F28+F32+F40+F40+F97+F51+F73+F76+F83+F89+F94+F109)</f>
        <v>0</v>
      </c>
    </row>
    <row r="116" spans="1:6" ht="18.75" customHeight="1">
      <c r="A116" s="314" t="s">
        <v>103</v>
      </c>
      <c r="B116" s="57"/>
      <c r="C116" s="58"/>
      <c r="D116" s="59"/>
      <c r="E116" s="60"/>
      <c r="F116" s="315">
        <f>F115*0.2</f>
        <v>0</v>
      </c>
    </row>
    <row r="117" spans="1:6" ht="18.75" customHeight="1" thickBot="1">
      <c r="A117" s="316" t="s">
        <v>104</v>
      </c>
      <c r="B117" s="317"/>
      <c r="C117" s="318"/>
      <c r="D117" s="319"/>
      <c r="E117" s="320"/>
      <c r="F117" s="321">
        <f>SUM(F115:F116)</f>
        <v>0</v>
      </c>
    </row>
  </sheetData>
  <sheetProtection/>
  <printOptions/>
  <pageMargins left="0.75" right="0.75" top="0.79" bottom="0.56" header="0.4" footer="0.29"/>
  <pageSetup horizontalDpi="600" verticalDpi="600" orientation="portrait" paperSize="9" scale="65" r:id="rId1"/>
  <headerFooter alignWithMargins="0">
    <oddHeader>&amp;L&amp;"Arial,Dőlt"&amp;8TENDER TERV&amp;C&amp;"Arial,Dőlt"&amp;8CSHKiv&amp;R&amp;"Arial,Dőlt"&amp;8Bp. II. ker. PESTHIDEGKÚT
H9,H10,H13,H14 ÖBLÖZETEK
csapadékvíz elvezetése&amp;"Arial,Normál"&amp;10
</oddHeader>
    <oddFooter>&amp;L&amp;"Arial,Dőlt"&amp;8 2009. január&amp;R&amp;"Arial,Dőlt"&amp;8Készítette: Bognár Márk
Kallay Viktor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65"/>
  <sheetViews>
    <sheetView showGridLines="0" tabSelected="1" zoomScale="80" zoomScaleNormal="80" workbookViewId="0" topLeftCell="B1">
      <selection activeCell="M21" sqref="M21"/>
    </sheetView>
  </sheetViews>
  <sheetFormatPr defaultColWidth="9.140625" defaultRowHeight="12.75"/>
  <cols>
    <col min="1" max="1" width="11.8515625" style="271" customWidth="1"/>
    <col min="2" max="2" width="41.57421875" style="271" customWidth="1"/>
    <col min="3" max="3" width="7.421875" style="271" customWidth="1"/>
    <col min="4" max="4" width="8.7109375" style="271" customWidth="1"/>
    <col min="5" max="5" width="14.421875" style="271" bestFit="1" customWidth="1"/>
    <col min="6" max="6" width="15.57421875" style="271" customWidth="1"/>
    <col min="7" max="7" width="18.8515625" style="472" customWidth="1"/>
    <col min="8" max="8" width="20.7109375" style="271" customWidth="1"/>
    <col min="9" max="9" width="13.8515625" style="0" hidden="1" customWidth="1"/>
    <col min="10" max="10" width="21.00390625" style="0" hidden="1" customWidth="1"/>
    <col min="11" max="11" width="6.00390625" style="0" customWidth="1"/>
    <col min="12" max="12" width="27.8515625" style="0" customWidth="1"/>
    <col min="13" max="13" width="25.140625" style="0" customWidth="1"/>
  </cols>
  <sheetData>
    <row r="1" spans="1:8" ht="15.75" customHeight="1">
      <c r="A1" s="554" t="s">
        <v>277</v>
      </c>
      <c r="B1" s="550" t="s">
        <v>312</v>
      </c>
      <c r="C1" s="550"/>
      <c r="D1" s="550"/>
      <c r="E1" s="550"/>
      <c r="F1" s="550"/>
      <c r="G1" s="550"/>
      <c r="H1" s="551"/>
    </row>
    <row r="2" spans="1:8" ht="15.75" customHeight="1" thickBot="1">
      <c r="A2" s="555"/>
      <c r="B2" s="552"/>
      <c r="C2" s="552"/>
      <c r="D2" s="552"/>
      <c r="E2" s="552"/>
      <c r="F2" s="552"/>
      <c r="G2" s="552"/>
      <c r="H2" s="553"/>
    </row>
    <row r="3" spans="1:10" ht="35.25" customHeight="1" thickBot="1">
      <c r="A3" s="429" t="s">
        <v>62</v>
      </c>
      <c r="B3" s="430" t="s">
        <v>63</v>
      </c>
      <c r="C3" s="430" t="s">
        <v>64</v>
      </c>
      <c r="D3" s="431" t="s">
        <v>65</v>
      </c>
      <c r="E3" s="432" t="s">
        <v>325</v>
      </c>
      <c r="F3" s="473" t="s">
        <v>320</v>
      </c>
      <c r="G3" s="451" t="s">
        <v>318</v>
      </c>
      <c r="H3" s="474" t="s">
        <v>317</v>
      </c>
      <c r="I3" s="406" t="s">
        <v>320</v>
      </c>
      <c r="J3" s="407" t="s">
        <v>319</v>
      </c>
    </row>
    <row r="4" spans="1:10" ht="16.5" thickBot="1">
      <c r="A4" s="428"/>
      <c r="B4" s="408"/>
      <c r="C4" s="408"/>
      <c r="D4" s="409"/>
      <c r="E4" s="427"/>
      <c r="F4" s="411"/>
      <c r="G4" s="449"/>
      <c r="H4" s="475"/>
      <c r="I4" s="132"/>
      <c r="J4" s="410"/>
    </row>
    <row r="5" spans="1:12" ht="18.75" customHeight="1" thickBot="1">
      <c r="A5" s="413" t="s">
        <v>280</v>
      </c>
      <c r="B5" s="414" t="s">
        <v>278</v>
      </c>
      <c r="C5" s="408"/>
      <c r="D5" s="409"/>
      <c r="E5" s="427"/>
      <c r="F5" s="411"/>
      <c r="G5" s="449"/>
      <c r="H5" s="476"/>
      <c r="I5" s="72"/>
      <c r="J5" s="402"/>
      <c r="L5" s="466"/>
    </row>
    <row r="6" spans="1:12" ht="30">
      <c r="A6" s="419">
        <v>1</v>
      </c>
      <c r="B6" s="420" t="s">
        <v>301</v>
      </c>
      <c r="C6" s="420" t="s">
        <v>69</v>
      </c>
      <c r="D6" s="436">
        <v>556</v>
      </c>
      <c r="E6" s="437"/>
      <c r="F6" s="438"/>
      <c r="G6" s="439"/>
      <c r="H6" s="467"/>
      <c r="I6" s="296">
        <v>6731</v>
      </c>
      <c r="J6" s="403">
        <f>I6/1.27</f>
        <v>5300</v>
      </c>
      <c r="L6" s="399"/>
    </row>
    <row r="7" spans="1:12" ht="18.75" customHeight="1">
      <c r="A7" s="421">
        <v>2</v>
      </c>
      <c r="B7" s="418" t="s">
        <v>321</v>
      </c>
      <c r="C7" s="418" t="s">
        <v>171</v>
      </c>
      <c r="D7" s="440">
        <v>556</v>
      </c>
      <c r="E7" s="441"/>
      <c r="F7" s="442"/>
      <c r="G7" s="443"/>
      <c r="H7" s="468"/>
      <c r="I7" s="296">
        <v>24446</v>
      </c>
      <c r="J7" s="403">
        <f aca="true" t="shared" si="0" ref="J7:J57">I7/1.27</f>
        <v>19248.818897637793</v>
      </c>
      <c r="L7" s="399"/>
    </row>
    <row r="8" spans="1:12" ht="18.75" customHeight="1">
      <c r="A8" s="421">
        <v>3</v>
      </c>
      <c r="B8" s="418" t="s">
        <v>284</v>
      </c>
      <c r="C8" s="418" t="s">
        <v>171</v>
      </c>
      <c r="D8" s="440">
        <v>15</v>
      </c>
      <c r="E8" s="441"/>
      <c r="F8" s="442"/>
      <c r="G8" s="443"/>
      <c r="H8" s="468"/>
      <c r="I8" s="296">
        <v>11000</v>
      </c>
      <c r="J8" s="403">
        <f t="shared" si="0"/>
        <v>8661.417322834646</v>
      </c>
      <c r="L8" s="399"/>
    </row>
    <row r="9" spans="1:12" ht="30" customHeight="1">
      <c r="A9" s="421">
        <v>4</v>
      </c>
      <c r="B9" s="418" t="s">
        <v>279</v>
      </c>
      <c r="C9" s="418" t="s">
        <v>72</v>
      </c>
      <c r="D9" s="440">
        <v>3</v>
      </c>
      <c r="E9" s="441"/>
      <c r="F9" s="442"/>
      <c r="G9" s="443"/>
      <c r="H9" s="468"/>
      <c r="I9" s="296">
        <v>1430000</v>
      </c>
      <c r="J9" s="403">
        <f t="shared" si="0"/>
        <v>1125984.251968504</v>
      </c>
      <c r="L9" s="399"/>
    </row>
    <row r="10" spans="1:12" ht="18.75" customHeight="1" thickBot="1">
      <c r="A10" s="422">
        <v>5</v>
      </c>
      <c r="B10" s="423" t="s">
        <v>283</v>
      </c>
      <c r="C10" s="423" t="s">
        <v>72</v>
      </c>
      <c r="D10" s="444">
        <v>1</v>
      </c>
      <c r="E10" s="445"/>
      <c r="F10" s="446"/>
      <c r="G10" s="450"/>
      <c r="H10" s="469"/>
      <c r="I10" s="296">
        <v>500000</v>
      </c>
      <c r="J10" s="403">
        <f t="shared" si="0"/>
        <v>393700.7874015748</v>
      </c>
      <c r="L10" s="399"/>
    </row>
    <row r="11" spans="1:10" ht="18.75" customHeight="1" thickBot="1">
      <c r="A11" s="428"/>
      <c r="B11" s="408"/>
      <c r="C11" s="408"/>
      <c r="D11" s="409"/>
      <c r="E11" s="449"/>
      <c r="F11" s="411"/>
      <c r="G11" s="447"/>
      <c r="H11" s="471"/>
      <c r="I11" s="38"/>
      <c r="J11" s="403">
        <f t="shared" si="0"/>
        <v>0</v>
      </c>
    </row>
    <row r="12" spans="1:10" ht="18.75" customHeight="1" thickBot="1">
      <c r="A12" s="428"/>
      <c r="B12" s="408"/>
      <c r="C12" s="408"/>
      <c r="D12" s="409"/>
      <c r="E12" s="449"/>
      <c r="F12" s="411"/>
      <c r="G12" s="449"/>
      <c r="H12" s="475"/>
      <c r="I12" s="38"/>
      <c r="J12" s="403"/>
    </row>
    <row r="13" spans="1:10" ht="18.75" customHeight="1" thickBot="1">
      <c r="A13" s="426" t="s">
        <v>281</v>
      </c>
      <c r="B13" s="448" t="s">
        <v>285</v>
      </c>
      <c r="C13" s="408"/>
      <c r="D13" s="409"/>
      <c r="E13" s="449"/>
      <c r="F13" s="411"/>
      <c r="G13" s="449"/>
      <c r="H13" s="475"/>
      <c r="I13" s="38"/>
      <c r="J13" s="403">
        <f t="shared" si="0"/>
        <v>0</v>
      </c>
    </row>
    <row r="14" spans="1:10" ht="30">
      <c r="A14" s="419">
        <v>1</v>
      </c>
      <c r="B14" s="420" t="s">
        <v>286</v>
      </c>
      <c r="C14" s="420" t="s">
        <v>171</v>
      </c>
      <c r="D14" s="436">
        <v>35</v>
      </c>
      <c r="E14" s="437"/>
      <c r="F14" s="438"/>
      <c r="G14" s="439"/>
      <c r="H14" s="467"/>
      <c r="I14" s="296">
        <v>11200</v>
      </c>
      <c r="J14" s="403">
        <f t="shared" si="0"/>
        <v>8818.897637795275</v>
      </c>
    </row>
    <row r="15" spans="1:10" ht="15.75">
      <c r="A15" s="421">
        <v>2</v>
      </c>
      <c r="B15" s="418" t="s">
        <v>287</v>
      </c>
      <c r="C15" s="418" t="s">
        <v>171</v>
      </c>
      <c r="D15" s="440">
        <v>35</v>
      </c>
      <c r="E15" s="441"/>
      <c r="F15" s="442"/>
      <c r="G15" s="443"/>
      <c r="H15" s="468"/>
      <c r="I15" s="296">
        <v>2100</v>
      </c>
      <c r="J15" s="403">
        <f t="shared" si="0"/>
        <v>1653.543307086614</v>
      </c>
    </row>
    <row r="16" spans="1:10" ht="15.75">
      <c r="A16" s="421">
        <v>3</v>
      </c>
      <c r="B16" s="418" t="s">
        <v>288</v>
      </c>
      <c r="C16" s="418" t="s">
        <v>72</v>
      </c>
      <c r="D16" s="440">
        <v>1</v>
      </c>
      <c r="E16" s="441"/>
      <c r="F16" s="442"/>
      <c r="G16" s="443"/>
      <c r="H16" s="468"/>
      <c r="I16" s="296">
        <v>550000</v>
      </c>
      <c r="J16" s="403">
        <f t="shared" si="0"/>
        <v>433070.86614173226</v>
      </c>
    </row>
    <row r="17" spans="1:10" ht="30.75" thickBot="1">
      <c r="A17" s="422">
        <v>4</v>
      </c>
      <c r="B17" s="423" t="s">
        <v>326</v>
      </c>
      <c r="C17" s="423" t="s">
        <v>72</v>
      </c>
      <c r="D17" s="444">
        <v>1</v>
      </c>
      <c r="E17" s="445"/>
      <c r="F17" s="446"/>
      <c r="G17" s="450"/>
      <c r="H17" s="469"/>
      <c r="I17" s="296">
        <v>371488</v>
      </c>
      <c r="J17" s="403">
        <f t="shared" si="0"/>
        <v>292510.23622047243</v>
      </c>
    </row>
    <row r="18" spans="1:10" ht="16.5" thickBot="1">
      <c r="A18" s="428"/>
      <c r="B18" s="408"/>
      <c r="C18" s="408"/>
      <c r="D18" s="409"/>
      <c r="E18" s="449"/>
      <c r="F18" s="411"/>
      <c r="G18" s="465"/>
      <c r="H18" s="471"/>
      <c r="I18" s="38"/>
      <c r="J18" s="403">
        <f t="shared" si="0"/>
        <v>0</v>
      </c>
    </row>
    <row r="19" spans="1:10" ht="16.5" thickBot="1">
      <c r="A19" s="428"/>
      <c r="B19" s="408"/>
      <c r="C19" s="408"/>
      <c r="D19" s="409"/>
      <c r="E19" s="449"/>
      <c r="F19" s="411"/>
      <c r="G19" s="449"/>
      <c r="H19" s="475"/>
      <c r="I19" s="38"/>
      <c r="J19" s="403"/>
    </row>
    <row r="20" spans="1:10" ht="18.75" customHeight="1" thickBot="1">
      <c r="A20" s="426" t="s">
        <v>289</v>
      </c>
      <c r="B20" s="448" t="s">
        <v>316</v>
      </c>
      <c r="C20" s="408"/>
      <c r="D20" s="409"/>
      <c r="E20" s="449"/>
      <c r="F20" s="411"/>
      <c r="G20" s="449"/>
      <c r="H20" s="475"/>
      <c r="I20" s="38"/>
      <c r="J20" s="403">
        <f t="shared" si="0"/>
        <v>0</v>
      </c>
    </row>
    <row r="21" spans="1:10" ht="16.5" thickBot="1">
      <c r="A21" s="424">
        <v>1</v>
      </c>
      <c r="B21" s="425" t="s">
        <v>287</v>
      </c>
      <c r="C21" s="425" t="s">
        <v>171</v>
      </c>
      <c r="D21" s="452">
        <v>0</v>
      </c>
      <c r="E21" s="453"/>
      <c r="F21" s="454"/>
      <c r="G21" s="465"/>
      <c r="H21" s="451"/>
      <c r="I21" s="296">
        <v>2100</v>
      </c>
      <c r="J21" s="403">
        <f t="shared" si="0"/>
        <v>1653.543307086614</v>
      </c>
    </row>
    <row r="22" spans="1:10" ht="16.5" thickBot="1">
      <c r="A22" s="416"/>
      <c r="B22" s="412"/>
      <c r="C22" s="412"/>
      <c r="D22" s="455"/>
      <c r="E22" s="449"/>
      <c r="F22" s="456"/>
      <c r="G22" s="449"/>
      <c r="H22" s="475"/>
      <c r="I22" s="296"/>
      <c r="J22" s="403">
        <f t="shared" si="0"/>
        <v>0</v>
      </c>
    </row>
    <row r="23" spans="1:10" ht="18.75" customHeight="1" thickBot="1">
      <c r="A23" s="426" t="s">
        <v>291</v>
      </c>
      <c r="B23" s="448" t="s">
        <v>292</v>
      </c>
      <c r="C23" s="408"/>
      <c r="D23" s="409"/>
      <c r="E23" s="449"/>
      <c r="F23" s="411"/>
      <c r="G23" s="449"/>
      <c r="H23" s="475"/>
      <c r="I23" s="38"/>
      <c r="J23" s="403">
        <f t="shared" si="0"/>
        <v>0</v>
      </c>
    </row>
    <row r="24" spans="1:10" ht="30">
      <c r="A24" s="419">
        <v>1</v>
      </c>
      <c r="B24" s="420" t="s">
        <v>282</v>
      </c>
      <c r="C24" s="420" t="s">
        <v>171</v>
      </c>
      <c r="D24" s="436">
        <v>291</v>
      </c>
      <c r="E24" s="437"/>
      <c r="F24" s="438"/>
      <c r="G24" s="439"/>
      <c r="H24" s="467"/>
      <c r="I24" s="296">
        <v>17000</v>
      </c>
      <c r="J24" s="403">
        <f t="shared" si="0"/>
        <v>13385.826771653543</v>
      </c>
    </row>
    <row r="25" spans="1:10" ht="15.75">
      <c r="A25" s="421">
        <v>2</v>
      </c>
      <c r="B25" s="418" t="s">
        <v>290</v>
      </c>
      <c r="C25" s="418" t="s">
        <v>171</v>
      </c>
      <c r="D25" s="440">
        <v>60</v>
      </c>
      <c r="E25" s="441"/>
      <c r="F25" s="442"/>
      <c r="G25" s="443"/>
      <c r="H25" s="468"/>
      <c r="I25" s="296">
        <v>12000</v>
      </c>
      <c r="J25" s="403">
        <f t="shared" si="0"/>
        <v>9448.818897637795</v>
      </c>
    </row>
    <row r="26" spans="1:10" ht="15.75">
      <c r="A26" s="421">
        <v>3</v>
      </c>
      <c r="B26" s="418" t="s">
        <v>288</v>
      </c>
      <c r="C26" s="418" t="s">
        <v>72</v>
      </c>
      <c r="D26" s="440">
        <v>1</v>
      </c>
      <c r="E26" s="441"/>
      <c r="F26" s="442"/>
      <c r="G26" s="443"/>
      <c r="H26" s="468"/>
      <c r="I26" s="296">
        <v>550000</v>
      </c>
      <c r="J26" s="403">
        <f t="shared" si="0"/>
        <v>433070.86614173226</v>
      </c>
    </row>
    <row r="27" spans="1:10" ht="30.75" thickBot="1">
      <c r="A27" s="422">
        <v>4</v>
      </c>
      <c r="B27" s="423" t="s">
        <v>326</v>
      </c>
      <c r="C27" s="423" t="s">
        <v>72</v>
      </c>
      <c r="D27" s="444">
        <v>2</v>
      </c>
      <c r="E27" s="445"/>
      <c r="F27" s="446"/>
      <c r="G27" s="450"/>
      <c r="H27" s="469"/>
      <c r="I27" s="296">
        <v>350000</v>
      </c>
      <c r="J27" s="403">
        <f t="shared" si="0"/>
        <v>275590.55118110235</v>
      </c>
    </row>
    <row r="28" spans="1:10" ht="18.75" customHeight="1" thickBot="1">
      <c r="A28" s="416"/>
      <c r="B28" s="412"/>
      <c r="C28" s="412"/>
      <c r="D28" s="455"/>
      <c r="E28" s="449"/>
      <c r="F28" s="456"/>
      <c r="G28" s="465"/>
      <c r="H28" s="471"/>
      <c r="I28" s="296"/>
      <c r="J28" s="403">
        <f t="shared" si="0"/>
        <v>0</v>
      </c>
    </row>
    <row r="29" spans="1:10" ht="18.75" customHeight="1" thickBot="1">
      <c r="A29" s="416"/>
      <c r="B29" s="412"/>
      <c r="C29" s="412"/>
      <c r="D29" s="455"/>
      <c r="E29" s="449"/>
      <c r="F29" s="456"/>
      <c r="G29" s="449"/>
      <c r="H29" s="475"/>
      <c r="I29" s="117"/>
      <c r="J29" s="403"/>
    </row>
    <row r="30" spans="1:10" ht="18.75" customHeight="1" thickBot="1">
      <c r="A30" s="426" t="s">
        <v>293</v>
      </c>
      <c r="B30" s="448" t="s">
        <v>294</v>
      </c>
      <c r="C30" s="408"/>
      <c r="D30" s="409"/>
      <c r="E30" s="449"/>
      <c r="F30" s="411"/>
      <c r="G30" s="449"/>
      <c r="H30" s="475"/>
      <c r="I30" s="38"/>
      <c r="J30" s="403">
        <f t="shared" si="0"/>
        <v>0</v>
      </c>
    </row>
    <row r="31" spans="1:10" ht="16.5" thickBot="1">
      <c r="A31" s="424">
        <v>1</v>
      </c>
      <c r="B31" s="425" t="s">
        <v>295</v>
      </c>
      <c r="C31" s="425" t="s">
        <v>171</v>
      </c>
      <c r="D31" s="452">
        <v>70</v>
      </c>
      <c r="E31" s="453"/>
      <c r="F31" s="458"/>
      <c r="G31" s="465"/>
      <c r="H31" s="451"/>
      <c r="I31" s="296">
        <v>8800</v>
      </c>
      <c r="J31" s="403">
        <f t="shared" si="0"/>
        <v>6929.133858267716</v>
      </c>
    </row>
    <row r="32" spans="1:10" ht="24.75" customHeight="1" thickBot="1">
      <c r="A32" s="416"/>
      <c r="B32" s="412"/>
      <c r="C32" s="412"/>
      <c r="D32" s="455"/>
      <c r="E32" s="449"/>
      <c r="F32" s="456"/>
      <c r="G32" s="470"/>
      <c r="H32" s="475"/>
      <c r="I32" s="296"/>
      <c r="J32" s="403">
        <f t="shared" si="0"/>
        <v>0</v>
      </c>
    </row>
    <row r="33" spans="1:10" ht="16.5" thickBot="1">
      <c r="A33" s="435" t="s">
        <v>296</v>
      </c>
      <c r="B33" s="457" t="s">
        <v>304</v>
      </c>
      <c r="C33" s="408"/>
      <c r="D33" s="409"/>
      <c r="E33" s="449"/>
      <c r="F33" s="411"/>
      <c r="G33" s="470"/>
      <c r="H33" s="475"/>
      <c r="I33" s="38"/>
      <c r="J33" s="403">
        <f t="shared" si="0"/>
        <v>0</v>
      </c>
    </row>
    <row r="34" spans="1:13" ht="30.75" thickBot="1">
      <c r="A34" s="424">
        <v>1</v>
      </c>
      <c r="B34" s="425" t="s">
        <v>282</v>
      </c>
      <c r="C34" s="425" t="s">
        <v>171</v>
      </c>
      <c r="D34" s="452">
        <v>140</v>
      </c>
      <c r="E34" s="453"/>
      <c r="F34" s="458"/>
      <c r="G34" s="465"/>
      <c r="H34" s="451"/>
      <c r="I34" s="296">
        <v>17000</v>
      </c>
      <c r="J34" s="403">
        <f t="shared" si="0"/>
        <v>13385.826771653543</v>
      </c>
      <c r="M34" s="399"/>
    </row>
    <row r="35" spans="1:13" ht="16.5" thickBot="1">
      <c r="A35" s="416"/>
      <c r="B35" s="412"/>
      <c r="C35" s="412"/>
      <c r="D35" s="455"/>
      <c r="E35" s="449"/>
      <c r="F35" s="456"/>
      <c r="G35" s="470"/>
      <c r="H35" s="475"/>
      <c r="I35" s="296"/>
      <c r="J35" s="403">
        <f t="shared" si="0"/>
        <v>0</v>
      </c>
      <c r="M35" s="399"/>
    </row>
    <row r="36" spans="1:13" ht="16.5" thickBot="1">
      <c r="A36" s="435" t="s">
        <v>298</v>
      </c>
      <c r="B36" s="457" t="s">
        <v>313</v>
      </c>
      <c r="C36" s="408"/>
      <c r="D36" s="409"/>
      <c r="E36" s="449"/>
      <c r="F36" s="411"/>
      <c r="G36" s="470"/>
      <c r="H36" s="475"/>
      <c r="I36" s="38"/>
      <c r="J36" s="403">
        <f t="shared" si="0"/>
        <v>0</v>
      </c>
      <c r="M36" s="399"/>
    </row>
    <row r="37" spans="1:13" ht="30.75" thickBot="1">
      <c r="A37" s="433">
        <v>1</v>
      </c>
      <c r="B37" s="459" t="s">
        <v>282</v>
      </c>
      <c r="C37" s="425" t="s">
        <v>171</v>
      </c>
      <c r="D37" s="452">
        <v>60</v>
      </c>
      <c r="E37" s="453"/>
      <c r="F37" s="458"/>
      <c r="G37" s="465"/>
      <c r="H37" s="451"/>
      <c r="I37" s="296">
        <v>17000</v>
      </c>
      <c r="J37" s="403">
        <f t="shared" si="0"/>
        <v>13385.826771653543</v>
      </c>
      <c r="M37" s="399"/>
    </row>
    <row r="38" spans="1:13" ht="16.5" thickBot="1">
      <c r="A38" s="416"/>
      <c r="B38" s="412"/>
      <c r="C38" s="412"/>
      <c r="D38" s="455"/>
      <c r="E38" s="449"/>
      <c r="F38" s="460"/>
      <c r="G38" s="470"/>
      <c r="H38" s="475"/>
      <c r="I38" s="296"/>
      <c r="J38" s="403">
        <f t="shared" si="0"/>
        <v>0</v>
      </c>
      <c r="M38" s="399"/>
    </row>
    <row r="39" spans="1:10" ht="16.5" thickBot="1">
      <c r="A39" s="435" t="s">
        <v>305</v>
      </c>
      <c r="B39" s="457" t="s">
        <v>306</v>
      </c>
      <c r="C39" s="408"/>
      <c r="D39" s="409"/>
      <c r="E39" s="449"/>
      <c r="F39" s="411"/>
      <c r="G39" s="470"/>
      <c r="H39" s="475"/>
      <c r="I39" s="38"/>
      <c r="J39" s="403">
        <f t="shared" si="0"/>
        <v>0</v>
      </c>
    </row>
    <row r="40" spans="1:10" ht="30.75" thickBot="1">
      <c r="A40" s="424">
        <v>1</v>
      </c>
      <c r="B40" s="425" t="s">
        <v>282</v>
      </c>
      <c r="C40" s="425" t="s">
        <v>171</v>
      </c>
      <c r="D40" s="452">
        <v>140</v>
      </c>
      <c r="E40" s="453"/>
      <c r="F40" s="454"/>
      <c r="G40" s="465"/>
      <c r="H40" s="451"/>
      <c r="I40" s="296">
        <v>17000</v>
      </c>
      <c r="J40" s="403">
        <f t="shared" si="0"/>
        <v>13385.826771653543</v>
      </c>
    </row>
    <row r="41" spans="1:10" ht="16.5" thickBot="1">
      <c r="A41" s="416"/>
      <c r="B41" s="412"/>
      <c r="C41" s="412"/>
      <c r="D41" s="455"/>
      <c r="E41" s="449"/>
      <c r="F41" s="456"/>
      <c r="G41" s="470"/>
      <c r="H41" s="477"/>
      <c r="I41" s="296"/>
      <c r="J41" s="403">
        <f t="shared" si="0"/>
        <v>0</v>
      </c>
    </row>
    <row r="42" spans="1:10" ht="16.5" thickBot="1">
      <c r="A42" s="435" t="s">
        <v>307</v>
      </c>
      <c r="B42" s="457" t="s">
        <v>308</v>
      </c>
      <c r="C42" s="408"/>
      <c r="D42" s="409"/>
      <c r="E42" s="449"/>
      <c r="F42" s="411"/>
      <c r="G42" s="470"/>
      <c r="H42" s="475"/>
      <c r="I42" s="38"/>
      <c r="J42" s="403">
        <f t="shared" si="0"/>
        <v>0</v>
      </c>
    </row>
    <row r="43" spans="1:10" ht="30.75" thickBot="1">
      <c r="A43" s="424">
        <v>1</v>
      </c>
      <c r="B43" s="425" t="s">
        <v>282</v>
      </c>
      <c r="C43" s="425" t="s">
        <v>171</v>
      </c>
      <c r="D43" s="452">
        <v>160</v>
      </c>
      <c r="E43" s="461"/>
      <c r="F43" s="462"/>
      <c r="G43" s="465"/>
      <c r="H43" s="451"/>
      <c r="I43" s="296">
        <v>17000</v>
      </c>
      <c r="J43" s="403">
        <f t="shared" si="0"/>
        <v>13385.826771653543</v>
      </c>
    </row>
    <row r="44" spans="1:10" ht="18.75" customHeight="1" thickBot="1">
      <c r="A44" s="416"/>
      <c r="B44" s="412"/>
      <c r="C44" s="412"/>
      <c r="D44" s="455"/>
      <c r="E44" s="449"/>
      <c r="F44" s="456"/>
      <c r="G44" s="449"/>
      <c r="H44" s="477"/>
      <c r="I44" s="296"/>
      <c r="J44" s="403">
        <f t="shared" si="0"/>
        <v>0</v>
      </c>
    </row>
    <row r="45" spans="1:10" ht="18.75" customHeight="1" thickBot="1">
      <c r="A45" s="426" t="s">
        <v>309</v>
      </c>
      <c r="B45" s="448" t="s">
        <v>297</v>
      </c>
      <c r="C45" s="408"/>
      <c r="D45" s="409"/>
      <c r="E45" s="449"/>
      <c r="F45" s="411"/>
      <c r="G45" s="449"/>
      <c r="H45" s="475"/>
      <c r="I45" s="38"/>
      <c r="J45" s="403">
        <f t="shared" si="0"/>
        <v>0</v>
      </c>
    </row>
    <row r="46" spans="1:13" ht="30">
      <c r="A46" s="419">
        <v>1</v>
      </c>
      <c r="B46" s="420" t="s">
        <v>282</v>
      </c>
      <c r="C46" s="420" t="s">
        <v>171</v>
      </c>
      <c r="D46" s="436">
        <v>70</v>
      </c>
      <c r="E46" s="437"/>
      <c r="F46" s="438"/>
      <c r="G46" s="439"/>
      <c r="H46" s="467"/>
      <c r="I46" s="296">
        <v>17000</v>
      </c>
      <c r="J46" s="403">
        <f t="shared" si="0"/>
        <v>13385.826771653543</v>
      </c>
      <c r="M46" s="116"/>
    </row>
    <row r="47" spans="1:13" ht="15.75">
      <c r="A47" s="421">
        <v>2</v>
      </c>
      <c r="B47" s="418" t="s">
        <v>295</v>
      </c>
      <c r="C47" s="418" t="s">
        <v>171</v>
      </c>
      <c r="D47" s="440">
        <v>250</v>
      </c>
      <c r="E47" s="441"/>
      <c r="F47" s="442"/>
      <c r="G47" s="443"/>
      <c r="H47" s="468"/>
      <c r="I47" s="296">
        <v>8800</v>
      </c>
      <c r="J47" s="403">
        <f t="shared" si="0"/>
        <v>6929.133858267716</v>
      </c>
      <c r="M47" s="116"/>
    </row>
    <row r="48" spans="1:13" ht="18.75" thickBot="1">
      <c r="A48" s="422">
        <v>3</v>
      </c>
      <c r="B48" s="423" t="s">
        <v>300</v>
      </c>
      <c r="C48" s="423" t="s">
        <v>324</v>
      </c>
      <c r="D48" s="444">
        <v>40</v>
      </c>
      <c r="E48" s="445"/>
      <c r="F48" s="446"/>
      <c r="G48" s="450"/>
      <c r="H48" s="469"/>
      <c r="I48" s="296">
        <v>45000</v>
      </c>
      <c r="J48" s="403">
        <f t="shared" si="0"/>
        <v>35433.07086614173</v>
      </c>
      <c r="M48" s="72"/>
    </row>
    <row r="49" spans="1:13" ht="18.75" customHeight="1" thickBot="1">
      <c r="A49" s="416"/>
      <c r="B49" s="412"/>
      <c r="C49" s="412"/>
      <c r="D49" s="455"/>
      <c r="E49" s="449"/>
      <c r="F49" s="456"/>
      <c r="G49" s="465"/>
      <c r="H49" s="471"/>
      <c r="I49" s="296"/>
      <c r="J49" s="403">
        <f t="shared" si="0"/>
        <v>0</v>
      </c>
      <c r="M49" s="400"/>
    </row>
    <row r="50" spans="1:13" ht="18.75" customHeight="1" thickBot="1">
      <c r="A50" s="416"/>
      <c r="B50" s="412"/>
      <c r="C50" s="412"/>
      <c r="D50" s="455"/>
      <c r="E50" s="449"/>
      <c r="F50" s="456"/>
      <c r="G50" s="449"/>
      <c r="H50" s="475"/>
      <c r="I50" s="117"/>
      <c r="J50" s="403"/>
      <c r="M50" s="400"/>
    </row>
    <row r="51" spans="1:10" ht="18.75" customHeight="1" thickBot="1">
      <c r="A51" s="426" t="s">
        <v>310</v>
      </c>
      <c r="B51" s="448" t="s">
        <v>299</v>
      </c>
      <c r="C51" s="408"/>
      <c r="D51" s="409"/>
      <c r="E51" s="449"/>
      <c r="F51" s="411"/>
      <c r="G51" s="449"/>
      <c r="H51" s="475"/>
      <c r="I51" s="38"/>
      <c r="J51" s="403">
        <f t="shared" si="0"/>
        <v>0</v>
      </c>
    </row>
    <row r="52" spans="1:10" ht="33.75" customHeight="1">
      <c r="A52" s="419">
        <v>1</v>
      </c>
      <c r="B52" s="420" t="s">
        <v>322</v>
      </c>
      <c r="C52" s="420" t="s">
        <v>171</v>
      </c>
      <c r="D52" s="436">
        <v>490</v>
      </c>
      <c r="E52" s="437"/>
      <c r="F52" s="438"/>
      <c r="G52" s="439"/>
      <c r="H52" s="467"/>
      <c r="I52" s="296">
        <v>24446</v>
      </c>
      <c r="J52" s="403">
        <f t="shared" si="0"/>
        <v>19248.818897637793</v>
      </c>
    </row>
    <row r="53" spans="1:10" ht="30">
      <c r="A53" s="421">
        <v>2</v>
      </c>
      <c r="B53" s="418" t="s">
        <v>301</v>
      </c>
      <c r="C53" s="418" t="s">
        <v>171</v>
      </c>
      <c r="D53" s="440">
        <v>350</v>
      </c>
      <c r="E53" s="441"/>
      <c r="F53" s="442"/>
      <c r="G53" s="443"/>
      <c r="H53" s="468"/>
      <c r="I53" s="296">
        <v>6731</v>
      </c>
      <c r="J53" s="403">
        <f t="shared" si="0"/>
        <v>5300</v>
      </c>
    </row>
    <row r="54" spans="1:12" ht="30">
      <c r="A54" s="421">
        <v>3</v>
      </c>
      <c r="B54" s="418" t="s">
        <v>323</v>
      </c>
      <c r="C54" s="418" t="s">
        <v>72</v>
      </c>
      <c r="D54" s="440">
        <v>1</v>
      </c>
      <c r="E54" s="441"/>
      <c r="F54" s="442"/>
      <c r="G54" s="443"/>
      <c r="H54" s="468"/>
      <c r="I54" s="296">
        <v>371495</v>
      </c>
      <c r="J54" s="403">
        <f t="shared" si="0"/>
        <v>292515.74803149607</v>
      </c>
      <c r="L54" s="401"/>
    </row>
    <row r="55" spans="1:10" ht="15.75">
      <c r="A55" s="421">
        <v>4</v>
      </c>
      <c r="B55" s="418" t="s">
        <v>288</v>
      </c>
      <c r="C55" s="418" t="s">
        <v>72</v>
      </c>
      <c r="D55" s="440">
        <v>1</v>
      </c>
      <c r="E55" s="441"/>
      <c r="F55" s="442"/>
      <c r="G55" s="443"/>
      <c r="H55" s="468"/>
      <c r="I55" s="296">
        <v>550000</v>
      </c>
      <c r="J55" s="403">
        <f t="shared" si="0"/>
        <v>433070.86614173226</v>
      </c>
    </row>
    <row r="56" spans="1:10" ht="15.75">
      <c r="A56" s="421">
        <v>5</v>
      </c>
      <c r="B56" s="418" t="s">
        <v>303</v>
      </c>
      <c r="C56" s="418" t="s">
        <v>72</v>
      </c>
      <c r="D56" s="440">
        <v>1</v>
      </c>
      <c r="E56" s="441"/>
      <c r="F56" s="442"/>
      <c r="G56" s="443"/>
      <c r="H56" s="468"/>
      <c r="I56" s="296">
        <v>1481530</v>
      </c>
      <c r="J56" s="403">
        <f t="shared" si="0"/>
        <v>1166559.0551181103</v>
      </c>
    </row>
    <row r="57" spans="1:10" ht="18.75" customHeight="1" thickBot="1">
      <c r="A57" s="422">
        <v>6</v>
      </c>
      <c r="B57" s="423" t="s">
        <v>302</v>
      </c>
      <c r="C57" s="423" t="s">
        <v>72</v>
      </c>
      <c r="D57" s="444">
        <v>1</v>
      </c>
      <c r="E57" s="445"/>
      <c r="F57" s="446"/>
      <c r="G57" s="450"/>
      <c r="H57" s="469"/>
      <c r="I57" s="296">
        <v>600000</v>
      </c>
      <c r="J57" s="403">
        <f t="shared" si="0"/>
        <v>472440.94488188974</v>
      </c>
    </row>
    <row r="58" spans="1:10" ht="18.75" customHeight="1" thickBot="1">
      <c r="A58" s="416"/>
      <c r="B58" s="412"/>
      <c r="C58" s="412"/>
      <c r="D58" s="455"/>
      <c r="E58" s="455"/>
      <c r="F58" s="415"/>
      <c r="G58" s="465"/>
      <c r="H58" s="471"/>
      <c r="I58" s="72"/>
      <c r="J58" s="402"/>
    </row>
    <row r="59" spans="1:10" ht="18.75" customHeight="1" thickBot="1">
      <c r="A59" s="416"/>
      <c r="B59" s="412"/>
      <c r="C59" s="412"/>
      <c r="D59" s="455"/>
      <c r="E59" s="455"/>
      <c r="F59" s="415"/>
      <c r="G59" s="449"/>
      <c r="H59" s="475"/>
      <c r="I59" s="72"/>
      <c r="J59" s="402"/>
    </row>
    <row r="60" spans="1:10" ht="18.75" customHeight="1" thickBot="1">
      <c r="A60" s="426" t="s">
        <v>311</v>
      </c>
      <c r="B60" s="448" t="s">
        <v>314</v>
      </c>
      <c r="C60" s="408"/>
      <c r="D60" s="409"/>
      <c r="E60" s="409"/>
      <c r="F60" s="411"/>
      <c r="G60" s="449"/>
      <c r="H60" s="475"/>
      <c r="I60" s="38"/>
      <c r="J60" s="402"/>
    </row>
    <row r="61" spans="1:10" ht="33.75" customHeight="1">
      <c r="A61" s="419">
        <v>1</v>
      </c>
      <c r="B61" s="420" t="s">
        <v>282</v>
      </c>
      <c r="C61" s="420" t="s">
        <v>171</v>
      </c>
      <c r="D61" s="436">
        <v>90</v>
      </c>
      <c r="E61" s="436"/>
      <c r="F61" s="438"/>
      <c r="G61" s="439"/>
      <c r="H61" s="467"/>
      <c r="I61" s="296"/>
      <c r="J61" s="402"/>
    </row>
    <row r="62" spans="1:10" ht="18.75" customHeight="1" thickBot="1">
      <c r="A62" s="422">
        <v>2</v>
      </c>
      <c r="B62" s="463" t="s">
        <v>315</v>
      </c>
      <c r="C62" s="463" t="s">
        <v>171</v>
      </c>
      <c r="D62" s="463">
        <v>135</v>
      </c>
      <c r="E62" s="463"/>
      <c r="F62" s="464"/>
      <c r="G62" s="450"/>
      <c r="H62" s="469"/>
      <c r="I62" s="72"/>
      <c r="J62" s="402"/>
    </row>
    <row r="63" spans="1:10" ht="18.75" customHeight="1" thickBot="1">
      <c r="A63" s="416"/>
      <c r="B63" s="415"/>
      <c r="C63" s="415"/>
      <c r="D63" s="415"/>
      <c r="E63" s="415"/>
      <c r="F63" s="415"/>
      <c r="G63" s="465"/>
      <c r="H63" s="471"/>
      <c r="I63" s="72"/>
      <c r="J63" s="402"/>
    </row>
    <row r="64" spans="1:10" ht="18.75" customHeight="1" thickBot="1">
      <c r="A64" s="416"/>
      <c r="B64" s="415"/>
      <c r="C64" s="415"/>
      <c r="D64" s="415"/>
      <c r="E64" s="415"/>
      <c r="F64" s="415"/>
      <c r="G64" s="449"/>
      <c r="H64" s="475"/>
      <c r="I64" s="72"/>
      <c r="J64" s="402"/>
    </row>
    <row r="65" spans="1:10" ht="18.75" customHeight="1" thickBot="1">
      <c r="A65" s="548" t="s">
        <v>102</v>
      </c>
      <c r="B65" s="549"/>
      <c r="C65" s="417"/>
      <c r="D65" s="417"/>
      <c r="E65" s="417"/>
      <c r="F65" s="434"/>
      <c r="G65" s="465"/>
      <c r="H65" s="451"/>
      <c r="I65" s="404"/>
      <c r="J65" s="405"/>
    </row>
  </sheetData>
  <sheetProtection/>
  <mergeCells count="3">
    <mergeCell ref="A65:B65"/>
    <mergeCell ref="B1:H2"/>
    <mergeCell ref="A1:A2"/>
  </mergeCells>
  <printOptions/>
  <pageMargins left="0.7" right="0.7" top="0.75" bottom="0.75" header="0.3" footer="0.3"/>
  <pageSetup fitToHeight="1" fitToWidth="1" horizontalDpi="600" verticalDpi="600" orientation="portrait" paperSize="9" scale="55" r:id="rId1"/>
  <headerFooter alignWithMargins="0">
    <oddHeader>&amp;L&amp;"Arial,Dőlt"&amp;8Projekt-előkészítő Tanulmány
&amp;R&amp;"Arial,Dőlt"&amp;8SUKORÓ
Belterületi rendezés
</oddHeader>
    <oddFooter>&amp;L&amp;"Arial,Dőlt"&amp;8
&amp;R&amp;"Arial,Dőlt"&amp;8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0.7109375" style="0" bestFit="1" customWidth="1"/>
    <col min="2" max="2" width="8.421875" style="0" customWidth="1"/>
    <col min="3" max="3" width="6.140625" style="0" customWidth="1"/>
    <col min="4" max="4" width="4.7109375" style="0" customWidth="1"/>
    <col min="5" max="5" width="7.140625" style="0" customWidth="1"/>
    <col min="6" max="6" width="4.7109375" style="0" customWidth="1"/>
    <col min="7" max="7" width="11.8515625" style="0" customWidth="1"/>
    <col min="8" max="8" width="4.140625" style="0" customWidth="1"/>
    <col min="9" max="9" width="4.7109375" style="0" bestFit="1" customWidth="1"/>
  </cols>
  <sheetData>
    <row r="1" spans="1:6" ht="15.75">
      <c r="A1" s="556" t="s">
        <v>51</v>
      </c>
      <c r="B1" s="556"/>
      <c r="C1" s="556"/>
      <c r="D1" s="556"/>
      <c r="E1" s="556"/>
      <c r="F1" s="556"/>
    </row>
    <row r="3" ht="12.75">
      <c r="A3" t="s">
        <v>263</v>
      </c>
    </row>
    <row r="4" ht="12.75">
      <c r="A4" t="s">
        <v>42</v>
      </c>
    </row>
    <row r="5" ht="12.75">
      <c r="A5" t="s">
        <v>173</v>
      </c>
    </row>
    <row r="6" ht="12.75">
      <c r="A6" s="271" t="s">
        <v>264</v>
      </c>
    </row>
    <row r="7" ht="12.75">
      <c r="A7" t="s">
        <v>43</v>
      </c>
    </row>
    <row r="8" ht="12.75">
      <c r="A8" t="s">
        <v>44</v>
      </c>
    </row>
    <row r="9" ht="12.75">
      <c r="A9" s="271" t="s">
        <v>276</v>
      </c>
    </row>
    <row r="10" ht="12.75">
      <c r="A10" s="271" t="s">
        <v>265</v>
      </c>
    </row>
    <row r="11" ht="12.75">
      <c r="A11" t="s">
        <v>45</v>
      </c>
    </row>
    <row r="12" ht="12.75">
      <c r="A12" t="s">
        <v>47</v>
      </c>
    </row>
    <row r="13" ht="12.75">
      <c r="A13" t="s">
        <v>266</v>
      </c>
    </row>
    <row r="14" ht="12.75">
      <c r="A14" t="s">
        <v>46</v>
      </c>
    </row>
    <row r="15" ht="12.75">
      <c r="A15" t="s">
        <v>267</v>
      </c>
    </row>
    <row r="18" ht="12.75">
      <c r="A18" s="271" t="s">
        <v>268</v>
      </c>
    </row>
    <row r="20" ht="12.75">
      <c r="A20" t="s">
        <v>48</v>
      </c>
    </row>
    <row r="21" spans="1:5" ht="12.75">
      <c r="A21" t="s">
        <v>269</v>
      </c>
      <c r="B21" s="100"/>
      <c r="E21" s="20"/>
    </row>
    <row r="22" spans="1:5" ht="12.75">
      <c r="A22" t="s">
        <v>1</v>
      </c>
      <c r="B22" s="100"/>
      <c r="E22" s="20"/>
    </row>
    <row r="23" spans="1:6" ht="12.75">
      <c r="A23" s="71" t="s">
        <v>176</v>
      </c>
      <c r="B23" s="20">
        <v>300</v>
      </c>
      <c r="C23" s="272" t="s">
        <v>174</v>
      </c>
      <c r="D23" t="s">
        <v>50</v>
      </c>
      <c r="E23" s="20">
        <v>173.6</v>
      </c>
      <c r="F23" t="s">
        <v>175</v>
      </c>
    </row>
    <row r="24" spans="2:5" ht="12.75">
      <c r="B24" s="20"/>
      <c r="C24" s="271"/>
      <c r="E24" s="20"/>
    </row>
    <row r="25" spans="1:5" ht="12.75">
      <c r="A25" t="s">
        <v>49</v>
      </c>
      <c r="B25" s="20"/>
      <c r="C25" s="271"/>
      <c r="E25" s="20"/>
    </row>
    <row r="26" spans="1:5" ht="12.75">
      <c r="A26" t="s">
        <v>35</v>
      </c>
      <c r="B26" s="20"/>
      <c r="C26" s="271"/>
      <c r="E26" s="20"/>
    </row>
    <row r="27" spans="1:6" ht="12.75">
      <c r="A27" t="s">
        <v>177</v>
      </c>
      <c r="B27" s="20">
        <v>1000</v>
      </c>
      <c r="C27" s="271" t="s">
        <v>178</v>
      </c>
      <c r="E27" s="20">
        <v>8</v>
      </c>
      <c r="F27" t="s">
        <v>18</v>
      </c>
    </row>
    <row r="28" spans="1:6" ht="12.75">
      <c r="A28" t="s">
        <v>179</v>
      </c>
      <c r="B28" s="20">
        <v>1000</v>
      </c>
      <c r="C28" s="271" t="s">
        <v>180</v>
      </c>
      <c r="E28" s="20">
        <v>3</v>
      </c>
      <c r="F28" t="s">
        <v>18</v>
      </c>
    </row>
    <row r="29" spans="2:5" ht="12.75">
      <c r="B29" s="20"/>
      <c r="C29" s="271"/>
      <c r="E29" s="20"/>
    </row>
    <row r="30" spans="1:5" ht="12.75">
      <c r="A30" t="s">
        <v>181</v>
      </c>
      <c r="B30" s="20">
        <v>0</v>
      </c>
      <c r="C30" s="271" t="s">
        <v>182</v>
      </c>
      <c r="E30" s="100"/>
    </row>
    <row r="31" spans="1:3" ht="12.75">
      <c r="A31" t="s">
        <v>183</v>
      </c>
      <c r="B31" s="20">
        <v>479.91</v>
      </c>
      <c r="C31" s="271" t="s">
        <v>184</v>
      </c>
    </row>
    <row r="32" spans="1:3" ht="12.75">
      <c r="A32" t="s">
        <v>185</v>
      </c>
      <c r="B32" s="73">
        <v>799.85</v>
      </c>
      <c r="C32" s="271" t="s">
        <v>182</v>
      </c>
    </row>
    <row r="33" spans="1:3" ht="12.75">
      <c r="A33" t="s">
        <v>186</v>
      </c>
      <c r="B33" s="20">
        <v>41.91</v>
      </c>
      <c r="C33" s="271" t="s">
        <v>184</v>
      </c>
    </row>
    <row r="34" spans="1:3" ht="12.75">
      <c r="A34" t="s">
        <v>187</v>
      </c>
      <c r="B34" s="20">
        <v>110.76</v>
      </c>
      <c r="C34" s="271" t="s">
        <v>184</v>
      </c>
    </row>
    <row r="35" spans="2:3" ht="12.75">
      <c r="B35" s="20"/>
      <c r="C35" s="271"/>
    </row>
    <row r="36" ht="12.75">
      <c r="B36" s="20"/>
    </row>
    <row r="37" ht="12.75">
      <c r="B37" s="20"/>
    </row>
    <row r="38" ht="12.75">
      <c r="B38" s="10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&amp;LKIVITELI TERV&amp;RBp. II. ker. PESTHIDEGKÚT
H9,H10,H13,H14 ÖBLÖZETEK
csapadékvíz elvezetése</oddHeader>
    <oddFooter>&amp;R&amp;"Arial,Dőlt"&amp;8készítette: Bognár Márk
Kallay Viktor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Iroda-3453ű</cp:lastModifiedBy>
  <cp:lastPrinted>2018-01-11T10:33:43Z</cp:lastPrinted>
  <dcterms:created xsi:type="dcterms:W3CDTF">2008-10-03T13:52:45Z</dcterms:created>
  <dcterms:modified xsi:type="dcterms:W3CDTF">2018-01-11T10:36:08Z</dcterms:modified>
  <cp:category/>
  <cp:version/>
  <cp:contentType/>
  <cp:contentStatus/>
</cp:coreProperties>
</file>